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Desktop\"/>
    </mc:Choice>
  </mc:AlternateContent>
  <xr:revisionPtr revIDLastSave="0" documentId="13_ncr:1_{C11A2D31-939F-4E6D-93A4-04DF26FA3C2E}" xr6:coauthVersionLast="46" xr6:coauthVersionMax="46" xr10:uidLastSave="{00000000-0000-0000-0000-000000000000}"/>
  <bookViews>
    <workbookView xWindow="-108" yWindow="-108" windowWidth="23256" windowHeight="12576" xr2:uid="{25500E72-7049-49F7-8843-424EEBCE527F}"/>
  </bookViews>
  <sheets>
    <sheet name="日々 (1月)" sheetId="2" r:id="rId1"/>
    <sheet name="月間 (1月)" sheetId="3" r:id="rId2"/>
    <sheet name="リスト" sheetId="1" r:id="rId3"/>
  </sheets>
  <definedNames>
    <definedName name="_xlnm._FilterDatabase" localSheetId="2" hidden="1">リスト!$B$2:$O$11</definedName>
    <definedName name="_xlnm._FilterDatabase" localSheetId="0" hidden="1">'日々 (1月)'!$B$4:$G$4</definedName>
    <definedName name="_xlnm.Print_Area" localSheetId="1">'月間 (1月)'!$B$2:$J$77</definedName>
    <definedName name="カテゴリー">リスト!$B$2:$O$2</definedName>
    <definedName name="衣服">リスト!$G$3:$G$11</definedName>
    <definedName name="医療・勉強">リスト!$I$3:$I$11</definedName>
    <definedName name="起業準備">リスト!$J$3:$J$8</definedName>
    <definedName name="教育費">リスト!$J$3:$J$11</definedName>
    <definedName name="娯楽">リスト!$K$3:$K$11</definedName>
    <definedName name="交際費">リスト!$L$3:$L$11</definedName>
    <definedName name="光熱費">リスト!$C$3:$C$11</definedName>
    <definedName name="自動車・交通">リスト!$H$3:$H$11</definedName>
    <definedName name="収入">リスト!$O$3:$O$11</definedName>
    <definedName name="住居費">リスト!$B$3:$B$11</definedName>
    <definedName name="食費">リスト!$D$3:$D$11</definedName>
    <definedName name="貯蓄・投資">リスト!$N$3:$N$11</definedName>
    <definedName name="通信・環境">リスト!$E$3:$E$11</definedName>
    <definedName name="日用雑貨">リスト!$F$3:$F$11</definedName>
    <definedName name="保険・税金">リスト!$M$3:$M$11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3" l="1"/>
  <c r="J76" i="3" s="1"/>
  <c r="I75" i="3"/>
  <c r="I74" i="3"/>
  <c r="J74" i="3" s="1"/>
  <c r="I73" i="3"/>
  <c r="J73" i="3" s="1"/>
  <c r="I72" i="3"/>
  <c r="J72" i="3" s="1"/>
  <c r="I71" i="3"/>
  <c r="J71" i="3" s="1"/>
  <c r="I70" i="3"/>
  <c r="J70" i="3" s="1"/>
  <c r="D74" i="3"/>
  <c r="E74" i="3" s="1"/>
  <c r="D73" i="3"/>
  <c r="E73" i="3" s="1"/>
  <c r="D72" i="3"/>
  <c r="E72" i="3" s="1"/>
  <c r="D71" i="3"/>
  <c r="E71" i="3" s="1"/>
  <c r="D70" i="3"/>
  <c r="I66" i="3"/>
  <c r="J66" i="3" s="1"/>
  <c r="I65" i="3"/>
  <c r="J65" i="3" s="1"/>
  <c r="I64" i="3"/>
  <c r="I63" i="3"/>
  <c r="J63" i="3" s="1"/>
  <c r="I62" i="3"/>
  <c r="J62" i="3" s="1"/>
  <c r="I61" i="3"/>
  <c r="J61" i="3" s="1"/>
  <c r="I60" i="3"/>
  <c r="J60" i="3" s="1"/>
  <c r="I59" i="3"/>
  <c r="J59" i="3" s="1"/>
  <c r="I58" i="3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I39" i="3"/>
  <c r="J39" i="3" s="1"/>
  <c r="I40" i="3"/>
  <c r="J40" i="3" s="1"/>
  <c r="I41" i="3"/>
  <c r="J41" i="3" s="1"/>
  <c r="I42" i="3"/>
  <c r="J42" i="3" s="1"/>
  <c r="I43" i="3"/>
  <c r="J43" i="3" s="1"/>
  <c r="I38" i="3"/>
  <c r="J38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D34" i="3"/>
  <c r="E34" i="3" s="1"/>
  <c r="D33" i="3"/>
  <c r="E33" i="3" s="1"/>
  <c r="D32" i="3"/>
  <c r="E32" i="3" s="1"/>
  <c r="D30" i="3"/>
  <c r="E30" i="3" s="1"/>
  <c r="D29" i="3"/>
  <c r="E29" i="3" s="1"/>
  <c r="D28" i="3"/>
  <c r="D27" i="3"/>
  <c r="E27" i="3" s="1"/>
  <c r="D26" i="3"/>
  <c r="I22" i="3"/>
  <c r="J22" i="3" s="1"/>
  <c r="I21" i="3"/>
  <c r="I20" i="3"/>
  <c r="J20" i="3" s="1"/>
  <c r="I19" i="3"/>
  <c r="J19" i="3" s="1"/>
  <c r="I18" i="3"/>
  <c r="J18" i="3" s="1"/>
  <c r="D21" i="3"/>
  <c r="E21" i="3" s="1"/>
  <c r="D20" i="3"/>
  <c r="E20" i="3" s="1"/>
  <c r="D19" i="3"/>
  <c r="E19" i="3" s="1"/>
  <c r="D18" i="3"/>
  <c r="I14" i="3"/>
  <c r="I13" i="3"/>
  <c r="J13" i="3" s="1"/>
  <c r="I12" i="3"/>
  <c r="I11" i="3"/>
  <c r="J11" i="3" s="1"/>
  <c r="I10" i="3"/>
  <c r="J10" i="3" s="1"/>
  <c r="I9" i="3"/>
  <c r="J9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J75" i="3"/>
  <c r="D31" i="3"/>
  <c r="E28" i="3"/>
  <c r="J21" i="3"/>
  <c r="J14" i="3"/>
  <c r="J12" i="3"/>
  <c r="I8" i="3"/>
  <c r="J8" i="3" s="1"/>
  <c r="H67" i="3"/>
  <c r="C67" i="3"/>
  <c r="J64" i="3"/>
  <c r="E31" i="3"/>
  <c r="H77" i="3"/>
  <c r="C77" i="3"/>
  <c r="E76" i="3"/>
  <c r="H55" i="3"/>
  <c r="C55" i="3"/>
  <c r="H45" i="3"/>
  <c r="C45" i="3"/>
  <c r="J44" i="3"/>
  <c r="H35" i="3"/>
  <c r="C35" i="3"/>
  <c r="H23" i="3"/>
  <c r="C23" i="3"/>
  <c r="E22" i="3"/>
  <c r="H15" i="3"/>
  <c r="C15" i="3"/>
  <c r="C5" i="3" s="1"/>
  <c r="E14" i="3"/>
  <c r="I67" i="3" l="1"/>
  <c r="J67" i="3" s="1"/>
  <c r="J58" i="3"/>
  <c r="D67" i="3"/>
  <c r="E67" i="3" s="1"/>
  <c r="D15" i="3"/>
  <c r="E8" i="3"/>
  <c r="D23" i="3"/>
  <c r="E23" i="3" s="1"/>
  <c r="E18" i="3"/>
  <c r="D35" i="3"/>
  <c r="E35" i="3" s="1"/>
  <c r="E26" i="3"/>
  <c r="D45" i="3"/>
  <c r="E45" i="3" s="1"/>
  <c r="E38" i="3"/>
  <c r="D55" i="3"/>
  <c r="E55" i="3" s="1"/>
  <c r="E48" i="3"/>
  <c r="D77" i="3"/>
  <c r="E70" i="3"/>
  <c r="I15" i="3"/>
  <c r="J15" i="3" s="1"/>
  <c r="I23" i="3"/>
  <c r="J23" i="3" s="1"/>
  <c r="I35" i="3"/>
  <c r="J35" i="3" s="1"/>
  <c r="I45" i="3"/>
  <c r="J45" i="3" s="1"/>
  <c r="I55" i="3"/>
  <c r="J55" i="3" s="1"/>
  <c r="I77" i="3"/>
  <c r="D5" i="3" l="1"/>
  <c r="E77" i="3"/>
  <c r="I5" i="3"/>
  <c r="J77" i="3"/>
  <c r="G5" i="3"/>
  <c r="E15" i="3"/>
  <c r="E5" i="3" l="1"/>
  <c r="H5" i="3"/>
  <c r="J5" i="3" s="1"/>
  <c r="C1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totto</author>
  </authors>
  <commentList>
    <comment ref="B5" authorId="0" shapeId="0" xr:uid="{59BE9965-D5D5-46BC-A732-4E8C4984A8AD}">
      <text>
        <r>
          <rPr>
            <b/>
            <sz val="9"/>
            <color indexed="81"/>
            <rFont val="MS P ゴシック"/>
            <family val="3"/>
            <charset val="128"/>
          </rPr>
          <t>日付を記入</t>
        </r>
      </text>
    </comment>
    <comment ref="C5" authorId="0" shapeId="0" xr:uid="{A9EE4618-163B-4FAE-9BA0-F5AC6109DD9F}">
      <text>
        <r>
          <rPr>
            <b/>
            <sz val="9"/>
            <color indexed="81"/>
            <rFont val="MS P ゴシック"/>
            <family val="3"/>
            <charset val="128"/>
          </rPr>
          <t>使った金額を記入</t>
        </r>
      </text>
    </comment>
    <comment ref="D5" authorId="0" shapeId="0" xr:uid="{4109ED5B-33D2-4539-BBF7-09643AE533CF}">
      <text>
        <r>
          <rPr>
            <b/>
            <sz val="9"/>
            <color indexed="81"/>
            <rFont val="MS P ゴシック"/>
            <family val="3"/>
            <charset val="128"/>
          </rPr>
          <t>プルダウンでカテゴリー選択してください</t>
        </r>
      </text>
    </comment>
    <comment ref="E5" authorId="0" shapeId="0" xr:uid="{7FDDF6E1-00EC-4876-BB86-133A5606B7AE}">
      <text>
        <r>
          <rPr>
            <b/>
            <sz val="9"/>
            <color indexed="81"/>
            <rFont val="MS P ゴシック"/>
            <family val="3"/>
            <charset val="128"/>
          </rPr>
          <t>カテゴリー選択後、プルダウンメニューから内訳を選択してください</t>
        </r>
      </text>
    </comment>
    <comment ref="F5" authorId="0" shapeId="0" xr:uid="{3842DFB4-04FF-4615-AB74-DBC14F71AE0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
※集計には反映されないのでご了承ください</t>
        </r>
      </text>
    </comment>
    <comment ref="G5" authorId="0" shapeId="0" xr:uid="{FB57119D-AA0A-4A9A-BB19-759C7D7F5A14}">
      <text>
        <r>
          <rPr>
            <b/>
            <sz val="9"/>
            <color indexed="81"/>
            <rFont val="MS P ゴシック"/>
            <family val="3"/>
            <charset val="128"/>
          </rPr>
          <t>忘備録として、自由に記入ください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totto</author>
  </authors>
  <commentList>
    <comment ref="C5" authorId="0" shapeId="0" xr:uid="{B379B97D-2B32-47F1-8DFF-E26ADB010BD0}">
      <text>
        <r>
          <rPr>
            <sz val="9"/>
            <color indexed="81"/>
            <rFont val="MS P ゴシック"/>
            <family val="3"/>
            <charset val="128"/>
          </rPr>
          <t xml:space="preserve">各項目の予算額の合計
但し、収入と貯蓄・投資は除く
</t>
        </r>
      </text>
    </comment>
    <comment ref="D5" authorId="0" shapeId="0" xr:uid="{5BB6FAB9-40D6-41C1-93A7-6F1A8901A2FA}">
      <text>
        <r>
          <rPr>
            <sz val="9"/>
            <color indexed="81"/>
            <rFont val="MS P ゴシック"/>
            <family val="3"/>
            <charset val="128"/>
          </rPr>
          <t>各項目の使ったお金の合計
但し、収入と貯蓄・投資は除く</t>
        </r>
      </text>
    </comment>
    <comment ref="C8" authorId="0" shapeId="0" xr:uid="{71D86237-9682-458A-A3BE-5D9F823221C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今月の予算額を記入
</t>
        </r>
        <r>
          <rPr>
            <sz val="9"/>
            <color indexed="81"/>
            <rFont val="MS P ゴシック"/>
            <family val="3"/>
            <charset val="128"/>
          </rPr>
          <t>各項目同様に記入できます</t>
        </r>
      </text>
    </comment>
    <comment ref="D8" authorId="0" shapeId="0" xr:uid="{AF01A91E-5352-4E36-82EA-87D88931ED3C}">
      <text>
        <r>
          <rPr>
            <b/>
            <sz val="9"/>
            <color indexed="81"/>
            <rFont val="MS P ゴシック"/>
            <family val="3"/>
            <charset val="128"/>
          </rPr>
          <t>日々の表に記入すると、合計額がここに集計されていきます</t>
        </r>
      </text>
    </comment>
    <comment ref="D31" authorId="0" shapeId="0" xr:uid="{C9B96B74-B1A3-4A8E-AC61-F0B479B4F5F8}">
      <text>
        <r>
          <rPr>
            <b/>
            <sz val="9"/>
            <color indexed="81"/>
            <rFont val="MS P ゴシック"/>
            <family val="3"/>
            <charset val="128"/>
          </rPr>
          <t>修正済個所
当初シートでは日用品が集計されていたので、携帯（子２）と変更してます</t>
        </r>
      </text>
    </comment>
  </commentList>
</comments>
</file>

<file path=xl/sharedStrings.xml><?xml version="1.0" encoding="utf-8"?>
<sst xmlns="http://schemas.openxmlformats.org/spreadsheetml/2006/main" count="312" uniqueCount="152">
  <si>
    <t>住居費</t>
    <rPh sb="0" eb="3">
      <t>ジュウキョヒ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</si>
  <si>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</si>
  <si>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</si>
  <si>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通信・環境</t>
    <rPh sb="0" eb="2">
      <t>ツウシン</t>
    </rPh>
    <rPh sb="3" eb="5">
      <t>カンキョウ</t>
    </rPh>
    <phoneticPr fontId="1"/>
  </si>
  <si>
    <t>日用雑貨</t>
    <rPh sb="0" eb="2">
      <t>ニチヨウ</t>
    </rPh>
    <rPh sb="2" eb="4">
      <t>ザッカ</t>
    </rPh>
    <phoneticPr fontId="1"/>
  </si>
  <si>
    <t>衣服</t>
    <rPh sb="0" eb="2">
      <t>イフク</t>
    </rPh>
    <phoneticPr fontId="1"/>
  </si>
  <si>
    <t>自動車・交通</t>
    <rPh sb="0" eb="3">
      <t>ジドウシャ</t>
    </rPh>
    <rPh sb="4" eb="6">
      <t>コウツウ</t>
    </rPh>
    <phoneticPr fontId="1"/>
  </si>
  <si>
    <t>医療・勉強</t>
    <rPh sb="0" eb="2">
      <t>イリョウ</t>
    </rPh>
    <rPh sb="3" eb="5">
      <t>ベンキョウ</t>
    </rPh>
    <phoneticPr fontId="1"/>
  </si>
  <si>
    <t>教育費</t>
    <rPh sb="0" eb="3">
      <t>キョウイクヒ</t>
    </rPh>
    <phoneticPr fontId="1"/>
  </si>
  <si>
    <t>娯楽</t>
    <rPh sb="0" eb="2">
      <t>ゴラク</t>
    </rPh>
    <phoneticPr fontId="1"/>
  </si>
  <si>
    <t>交際費</t>
    <rPh sb="0" eb="2">
      <t>コウサイ</t>
    </rPh>
    <rPh sb="2" eb="3">
      <t>ヒ</t>
    </rPh>
    <phoneticPr fontId="1"/>
  </si>
  <si>
    <t>保険・税金</t>
    <rPh sb="0" eb="2">
      <t>ホケン</t>
    </rPh>
    <rPh sb="3" eb="5">
      <t>ゼイキン</t>
    </rPh>
    <phoneticPr fontId="1"/>
  </si>
  <si>
    <t>貯蓄・投資</t>
    <rPh sb="0" eb="2">
      <t>チョチク</t>
    </rPh>
    <rPh sb="3" eb="5">
      <t>トウシ</t>
    </rPh>
    <phoneticPr fontId="1"/>
  </si>
  <si>
    <t>家賃（ローン返済）</t>
    <rPh sb="0" eb="2">
      <t>ヤチン</t>
    </rPh>
    <rPh sb="6" eb="8">
      <t>ヘンサイ</t>
    </rPh>
    <phoneticPr fontId="1"/>
  </si>
  <si>
    <t>電気</t>
    <rPh sb="0" eb="2">
      <t>デンキ</t>
    </rPh>
    <phoneticPr fontId="1"/>
  </si>
  <si>
    <t>食料品</t>
    <rPh sb="0" eb="3">
      <t>ショクリョウヒン</t>
    </rPh>
    <phoneticPr fontId="1"/>
  </si>
  <si>
    <t>テレビ関連</t>
    <rPh sb="3" eb="5">
      <t>カンレン</t>
    </rPh>
    <phoneticPr fontId="2"/>
  </si>
  <si>
    <t>日用品</t>
    <rPh sb="0" eb="3">
      <t>ニチヨウヒン</t>
    </rPh>
    <phoneticPr fontId="1"/>
  </si>
  <si>
    <t>衣類（夫）</t>
    <rPh sb="0" eb="2">
      <t>イルイ</t>
    </rPh>
    <rPh sb="3" eb="4">
      <t>オット</t>
    </rPh>
    <phoneticPr fontId="1"/>
  </si>
  <si>
    <t>購入（ローン返済）</t>
    <rPh sb="0" eb="2">
      <t>コウニュウ</t>
    </rPh>
    <rPh sb="6" eb="8">
      <t>ヘンサイ</t>
    </rPh>
    <phoneticPr fontId="2"/>
  </si>
  <si>
    <t>医療費</t>
    <rPh sb="0" eb="3">
      <t>イリョウヒ</t>
    </rPh>
    <phoneticPr fontId="1"/>
  </si>
  <si>
    <t>学費</t>
    <rPh sb="0" eb="2">
      <t>ガクヒ</t>
    </rPh>
    <phoneticPr fontId="1"/>
  </si>
  <si>
    <t>レジャー</t>
  </si>
  <si>
    <t>夫（小遣い含）</t>
    <rPh sb="0" eb="1">
      <t>オット</t>
    </rPh>
    <rPh sb="2" eb="4">
      <t>コヅカ</t>
    </rPh>
    <rPh sb="5" eb="6">
      <t>フク</t>
    </rPh>
    <phoneticPr fontId="1"/>
  </si>
  <si>
    <t>健康保険</t>
    <rPh sb="0" eb="4">
      <t>ケンコウホケン</t>
    </rPh>
    <phoneticPr fontId="1"/>
  </si>
  <si>
    <t>積立貯蓄（IDeCo等）</t>
    <rPh sb="0" eb="4">
      <t>ツミタテチョチク</t>
    </rPh>
    <rPh sb="10" eb="11">
      <t>トウ</t>
    </rPh>
    <phoneticPr fontId="2"/>
  </si>
  <si>
    <t>給与</t>
    <rPh sb="0" eb="2">
      <t>キュウヨ</t>
    </rPh>
    <phoneticPr fontId="2"/>
  </si>
  <si>
    <t>管理費</t>
    <rPh sb="0" eb="3">
      <t>カンリヒ</t>
    </rPh>
    <phoneticPr fontId="1"/>
  </si>
  <si>
    <t>ガス</t>
  </si>
  <si>
    <t>嗜好品</t>
    <rPh sb="0" eb="3">
      <t>シコウヒン</t>
    </rPh>
    <phoneticPr fontId="1"/>
  </si>
  <si>
    <t>インターネット</t>
    <phoneticPr fontId="2"/>
  </si>
  <si>
    <t>電化製品</t>
    <rPh sb="0" eb="2">
      <t>デンカ</t>
    </rPh>
    <rPh sb="2" eb="4">
      <t>セイヒン</t>
    </rPh>
    <phoneticPr fontId="1"/>
  </si>
  <si>
    <t>衣類（妻）</t>
    <rPh sb="0" eb="2">
      <t>イルイ</t>
    </rPh>
    <rPh sb="3" eb="4">
      <t>ツマ</t>
    </rPh>
    <phoneticPr fontId="1"/>
  </si>
  <si>
    <t>固定駐車場</t>
    <rPh sb="0" eb="5">
      <t>コテイチュウシャジョウ</t>
    </rPh>
    <phoneticPr fontId="1"/>
  </si>
  <si>
    <t>市販薬</t>
    <rPh sb="0" eb="2">
      <t>シハン</t>
    </rPh>
    <rPh sb="2" eb="3">
      <t>ヤク</t>
    </rPh>
    <phoneticPr fontId="1"/>
  </si>
  <si>
    <t>通学費</t>
    <rPh sb="0" eb="3">
      <t>ツウガクヒ</t>
    </rPh>
    <phoneticPr fontId="1"/>
  </si>
  <si>
    <t>旅行</t>
    <rPh sb="0" eb="2">
      <t>リョコウ</t>
    </rPh>
    <phoneticPr fontId="1"/>
  </si>
  <si>
    <t>妻（小遣い含）</t>
    <rPh sb="0" eb="1">
      <t>ツマ</t>
    </rPh>
    <phoneticPr fontId="1"/>
  </si>
  <si>
    <t>生命保険</t>
    <rPh sb="0" eb="2">
      <t>セイメイ</t>
    </rPh>
    <rPh sb="2" eb="4">
      <t>ホケン</t>
    </rPh>
    <phoneticPr fontId="1"/>
  </si>
  <si>
    <t>投資</t>
    <rPh sb="0" eb="2">
      <t>トウシ</t>
    </rPh>
    <phoneticPr fontId="1"/>
  </si>
  <si>
    <t>固定資産税</t>
    <rPh sb="0" eb="5">
      <t>コテイシサンゼイ</t>
    </rPh>
    <phoneticPr fontId="1"/>
  </si>
  <si>
    <t>水道</t>
    <rPh sb="0" eb="2">
      <t>スイドウ</t>
    </rPh>
    <phoneticPr fontId="1"/>
  </si>
  <si>
    <t>酒、飲料</t>
    <rPh sb="0" eb="1">
      <t>サケ</t>
    </rPh>
    <rPh sb="2" eb="4">
      <t>インリョウ</t>
    </rPh>
    <phoneticPr fontId="1"/>
  </si>
  <si>
    <t>携帯（夫）</t>
    <rPh sb="3" eb="4">
      <t>オット</t>
    </rPh>
    <phoneticPr fontId="2"/>
  </si>
  <si>
    <t>雑貨</t>
    <rPh sb="0" eb="2">
      <t>ザッカ</t>
    </rPh>
    <phoneticPr fontId="1"/>
  </si>
  <si>
    <t>衣類（子１）</t>
    <rPh sb="0" eb="2">
      <t>イルイ</t>
    </rPh>
    <rPh sb="3" eb="4">
      <t>コ</t>
    </rPh>
    <phoneticPr fontId="1"/>
  </si>
  <si>
    <t>臨時駐車場</t>
    <rPh sb="0" eb="2">
      <t>リンジ</t>
    </rPh>
    <rPh sb="2" eb="5">
      <t>チュウシャジョウ</t>
    </rPh>
    <phoneticPr fontId="1"/>
  </si>
  <si>
    <t>医療関連費用</t>
    <rPh sb="0" eb="4">
      <t>イリョウカンレン</t>
    </rPh>
    <rPh sb="4" eb="6">
      <t>ヒヨウ</t>
    </rPh>
    <phoneticPr fontId="1"/>
  </si>
  <si>
    <t>給食他食費</t>
    <rPh sb="0" eb="2">
      <t>キュウショク</t>
    </rPh>
    <rPh sb="2" eb="3">
      <t>ホカ</t>
    </rPh>
    <rPh sb="3" eb="5">
      <t>ショクヒ</t>
    </rPh>
    <phoneticPr fontId="1"/>
  </si>
  <si>
    <t>ゴルフ等スポーツ</t>
    <rPh sb="3" eb="4">
      <t>トウ</t>
    </rPh>
    <phoneticPr fontId="2"/>
  </si>
  <si>
    <t>子供関連</t>
    <rPh sb="0" eb="2">
      <t>コドモ</t>
    </rPh>
    <rPh sb="2" eb="4">
      <t>カンレン</t>
    </rPh>
    <phoneticPr fontId="1"/>
  </si>
  <si>
    <t>医療保険</t>
    <rPh sb="0" eb="2">
      <t>イリョウ</t>
    </rPh>
    <rPh sb="2" eb="4">
      <t>ホケン</t>
    </rPh>
    <phoneticPr fontId="1"/>
  </si>
  <si>
    <t>貯金</t>
    <rPh sb="0" eb="2">
      <t>チョキン</t>
    </rPh>
    <phoneticPr fontId="1"/>
  </si>
  <si>
    <t>住居関連保険</t>
    <rPh sb="0" eb="6">
      <t>ジュウキョカンレンホケン</t>
    </rPh>
    <phoneticPr fontId="1"/>
  </si>
  <si>
    <t>その他光熱費</t>
    <rPh sb="2" eb="3">
      <t>タ</t>
    </rPh>
    <rPh sb="3" eb="6">
      <t>コウネツヒ</t>
    </rPh>
    <phoneticPr fontId="2"/>
  </si>
  <si>
    <t>外食</t>
    <phoneticPr fontId="2"/>
  </si>
  <si>
    <t>携帯（妻）</t>
    <rPh sb="3" eb="4">
      <t>ツマ</t>
    </rPh>
    <phoneticPr fontId="2"/>
  </si>
  <si>
    <t>化粧品</t>
    <rPh sb="0" eb="3">
      <t>ケショウヒン</t>
    </rPh>
    <phoneticPr fontId="1"/>
  </si>
  <si>
    <t>衣類（子２）</t>
    <rPh sb="0" eb="2">
      <t>イルイ</t>
    </rPh>
    <rPh sb="3" eb="4">
      <t>コ</t>
    </rPh>
    <phoneticPr fontId="1"/>
  </si>
  <si>
    <t>ガソリン・燃料費</t>
    <rPh sb="5" eb="8">
      <t>ネンリョウヒ</t>
    </rPh>
    <phoneticPr fontId="1"/>
  </si>
  <si>
    <t>整髪・エステ</t>
    <rPh sb="0" eb="2">
      <t>セイハツ</t>
    </rPh>
    <phoneticPr fontId="1"/>
  </si>
  <si>
    <t>特別学費</t>
    <rPh sb="0" eb="4">
      <t>トクベツガクヒ</t>
    </rPh>
    <phoneticPr fontId="1"/>
  </si>
  <si>
    <t>備品購入</t>
    <rPh sb="0" eb="2">
      <t>ビヒン</t>
    </rPh>
    <rPh sb="2" eb="4">
      <t>コウニュウ</t>
    </rPh>
    <phoneticPr fontId="1"/>
  </si>
  <si>
    <t>親関連</t>
    <rPh sb="0" eb="3">
      <t>オヤカンレン</t>
    </rPh>
    <phoneticPr fontId="1"/>
  </si>
  <si>
    <t>損害保険</t>
    <rPh sb="0" eb="4">
      <t>ソンガイホケン</t>
    </rPh>
    <phoneticPr fontId="1"/>
  </si>
  <si>
    <t>貸付</t>
    <rPh sb="0" eb="2">
      <t>カシツケ</t>
    </rPh>
    <phoneticPr fontId="1"/>
  </si>
  <si>
    <t>修理・修繕費用</t>
    <rPh sb="0" eb="2">
      <t>シュウリ</t>
    </rPh>
    <rPh sb="3" eb="5">
      <t>シュウゼン</t>
    </rPh>
    <rPh sb="5" eb="7">
      <t>ヒヨウ</t>
    </rPh>
    <phoneticPr fontId="1"/>
  </si>
  <si>
    <t>その他食費</t>
    <phoneticPr fontId="2"/>
  </si>
  <si>
    <t>携帯（子１）</t>
    <rPh sb="3" eb="4">
      <t>コ</t>
    </rPh>
    <phoneticPr fontId="2"/>
  </si>
  <si>
    <t>本・雑誌</t>
    <rPh sb="0" eb="1">
      <t>ホン</t>
    </rPh>
    <rPh sb="2" eb="4">
      <t>ザッシ</t>
    </rPh>
    <phoneticPr fontId="1"/>
  </si>
  <si>
    <t>衣類（その他）</t>
    <rPh sb="0" eb="2">
      <t>イルイ</t>
    </rPh>
    <rPh sb="5" eb="6">
      <t>タ</t>
    </rPh>
    <phoneticPr fontId="1"/>
  </si>
  <si>
    <t>高速代</t>
    <rPh sb="0" eb="3">
      <t>コウソクダイ</t>
    </rPh>
    <phoneticPr fontId="1"/>
  </si>
  <si>
    <t>学習用品</t>
    <rPh sb="0" eb="2">
      <t>ガクシュウ</t>
    </rPh>
    <rPh sb="2" eb="4">
      <t>ヨウヒン</t>
    </rPh>
    <phoneticPr fontId="1"/>
  </si>
  <si>
    <t>塾等学習費</t>
    <rPh sb="0" eb="1">
      <t>ジュク</t>
    </rPh>
    <rPh sb="1" eb="2">
      <t>トウ</t>
    </rPh>
    <rPh sb="2" eb="5">
      <t>ガクシュウヒ</t>
    </rPh>
    <phoneticPr fontId="1"/>
  </si>
  <si>
    <t>ギャンブル</t>
    <phoneticPr fontId="1"/>
  </si>
  <si>
    <t>地域関連</t>
    <rPh sb="0" eb="2">
      <t>チイキ</t>
    </rPh>
    <rPh sb="2" eb="4">
      <t>カンレン</t>
    </rPh>
    <phoneticPr fontId="1"/>
  </si>
  <si>
    <t>その他保険</t>
    <rPh sb="2" eb="5">
      <t>タホケン</t>
    </rPh>
    <phoneticPr fontId="1"/>
  </si>
  <si>
    <t>その他貯蓄</t>
    <rPh sb="2" eb="3">
      <t>タ</t>
    </rPh>
    <rPh sb="3" eb="5">
      <t>チョチク</t>
    </rPh>
    <phoneticPr fontId="1"/>
  </si>
  <si>
    <t>その他住居費</t>
    <rPh sb="2" eb="3">
      <t>タ</t>
    </rPh>
    <rPh sb="3" eb="6">
      <t>ジュウキョヒ</t>
    </rPh>
    <phoneticPr fontId="1"/>
  </si>
  <si>
    <t>携帯（子２）</t>
    <rPh sb="0" eb="2">
      <t>ケイタイ</t>
    </rPh>
    <rPh sb="3" eb="4">
      <t>コ</t>
    </rPh>
    <phoneticPr fontId="1"/>
  </si>
  <si>
    <t>備品</t>
    <rPh sb="0" eb="2">
      <t>ビヒン</t>
    </rPh>
    <phoneticPr fontId="1"/>
  </si>
  <si>
    <t>その他衣服</t>
    <rPh sb="2" eb="3">
      <t>タ</t>
    </rPh>
    <rPh sb="3" eb="5">
      <t>イフク</t>
    </rPh>
    <phoneticPr fontId="1"/>
  </si>
  <si>
    <t>電車・バス</t>
    <rPh sb="0" eb="2">
      <t>デンシャ</t>
    </rPh>
    <phoneticPr fontId="1"/>
  </si>
  <si>
    <t>習い事等会費</t>
    <rPh sb="0" eb="1">
      <t>ナラ</t>
    </rPh>
    <rPh sb="2" eb="3">
      <t>ゴト</t>
    </rPh>
    <rPh sb="3" eb="4">
      <t>ナド</t>
    </rPh>
    <rPh sb="4" eb="6">
      <t>カイヒ</t>
    </rPh>
    <phoneticPr fontId="1"/>
  </si>
  <si>
    <t>会費・保険</t>
    <rPh sb="0" eb="2">
      <t>カイヒ</t>
    </rPh>
    <rPh sb="3" eb="5">
      <t>ホケン</t>
    </rPh>
    <phoneticPr fontId="1"/>
  </si>
  <si>
    <t>贈答</t>
    <rPh sb="0" eb="2">
      <t>ゾウトウ</t>
    </rPh>
    <phoneticPr fontId="1"/>
  </si>
  <si>
    <t>所得税</t>
    <rPh sb="0" eb="3">
      <t>ショトクゼイ</t>
    </rPh>
    <phoneticPr fontId="1"/>
  </si>
  <si>
    <t>携帯（その他）</t>
    <rPh sb="0" eb="2">
      <t>ケイタイ</t>
    </rPh>
    <rPh sb="5" eb="6">
      <t>タ</t>
    </rPh>
    <phoneticPr fontId="1"/>
  </si>
  <si>
    <t>その他日用</t>
    <rPh sb="2" eb="3">
      <t>タ</t>
    </rPh>
    <rPh sb="3" eb="5">
      <t>ニチヨウ</t>
    </rPh>
    <phoneticPr fontId="1"/>
  </si>
  <si>
    <t>自動車整備費</t>
    <rPh sb="0" eb="3">
      <t>ジドウシャ</t>
    </rPh>
    <rPh sb="3" eb="5">
      <t>セイビ</t>
    </rPh>
    <rPh sb="5" eb="6">
      <t>ヒ</t>
    </rPh>
    <phoneticPr fontId="1"/>
  </si>
  <si>
    <t>その他医療</t>
    <rPh sb="2" eb="3">
      <t>タ</t>
    </rPh>
    <rPh sb="3" eb="5">
      <t>イリョウ</t>
    </rPh>
    <phoneticPr fontId="1"/>
  </si>
  <si>
    <t>小遣い他</t>
    <rPh sb="0" eb="2">
      <t>コヅカ</t>
    </rPh>
    <rPh sb="3" eb="4">
      <t>ホカ</t>
    </rPh>
    <phoneticPr fontId="2"/>
  </si>
  <si>
    <t>その他娯楽</t>
    <rPh sb="2" eb="3">
      <t>タ</t>
    </rPh>
    <rPh sb="3" eb="5">
      <t>ゴラク</t>
    </rPh>
    <phoneticPr fontId="1"/>
  </si>
  <si>
    <t>その他交際費</t>
    <rPh sb="2" eb="3">
      <t>タ</t>
    </rPh>
    <rPh sb="3" eb="6">
      <t>コウサイヒ</t>
    </rPh>
    <phoneticPr fontId="2"/>
  </si>
  <si>
    <t>地方税</t>
    <rPh sb="0" eb="3">
      <t>チホウゼイ</t>
    </rPh>
    <phoneticPr fontId="1"/>
  </si>
  <si>
    <t>新聞他サブスク</t>
    <rPh sb="0" eb="3">
      <t>シンブンホカ</t>
    </rPh>
    <phoneticPr fontId="1"/>
  </si>
  <si>
    <t>自動車税・保険</t>
    <rPh sb="0" eb="3">
      <t>ジドウシャ</t>
    </rPh>
    <rPh sb="3" eb="4">
      <t>ゼイ</t>
    </rPh>
    <rPh sb="5" eb="7">
      <t>ホケン</t>
    </rPh>
    <phoneticPr fontId="1"/>
  </si>
  <si>
    <t>教育関連保険</t>
    <rPh sb="0" eb="2">
      <t>キョウイク</t>
    </rPh>
    <rPh sb="2" eb="4">
      <t>カンレン</t>
    </rPh>
    <rPh sb="4" eb="6">
      <t>ホケン</t>
    </rPh>
    <phoneticPr fontId="2"/>
  </si>
  <si>
    <t>年金（個人）</t>
    <rPh sb="0" eb="2">
      <t>ネンキン</t>
    </rPh>
    <rPh sb="3" eb="5">
      <t>コジン</t>
    </rPh>
    <phoneticPr fontId="2"/>
  </si>
  <si>
    <t>その他通信</t>
    <rPh sb="2" eb="3">
      <t>タ</t>
    </rPh>
    <rPh sb="3" eb="5">
      <t>ツウシン</t>
    </rPh>
    <phoneticPr fontId="1"/>
  </si>
  <si>
    <t>その他交通</t>
    <rPh sb="2" eb="3">
      <t>タ</t>
    </rPh>
    <rPh sb="3" eb="5">
      <t>コウツウ</t>
    </rPh>
    <phoneticPr fontId="1"/>
  </si>
  <si>
    <t>その他教育</t>
    <rPh sb="2" eb="3">
      <t>タ</t>
    </rPh>
    <rPh sb="3" eb="5">
      <t>キョウイク</t>
    </rPh>
    <phoneticPr fontId="2"/>
  </si>
  <si>
    <t>その他税金</t>
    <rPh sb="2" eb="5">
      <t>タゼイキン</t>
    </rPh>
    <phoneticPr fontId="2"/>
  </si>
  <si>
    <t>現金</t>
    <rPh sb="0" eb="2">
      <t>ゲンキン</t>
    </rPh>
    <phoneticPr fontId="2"/>
  </si>
  <si>
    <t>引落し</t>
    <rPh sb="0" eb="2">
      <t>ヒキオト</t>
    </rPh>
    <phoneticPr fontId="2"/>
  </si>
  <si>
    <t>その他</t>
    <rPh sb="2" eb="3">
      <t>タ</t>
    </rPh>
    <phoneticPr fontId="2"/>
  </si>
  <si>
    <t>日々の家計簿</t>
    <rPh sb="0" eb="2">
      <t>ヒビ</t>
    </rPh>
    <rPh sb="3" eb="6">
      <t>カケイボ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</si>
  <si>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</si>
  <si>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</si>
  <si>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</si>
  <si>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カテゴリー</t>
  </si>
  <si>
    <t>内訳</t>
    <rPh sb="0" eb="2">
      <t>ウチワケ</t>
    </rPh>
    <phoneticPr fontId="1"/>
  </si>
  <si>
    <t>合計</t>
    <rPh sb="0" eb="2">
      <t>ゴウケイ</t>
    </rPh>
    <phoneticPr fontId="2"/>
  </si>
  <si>
    <t>収入</t>
    <rPh sb="0" eb="2">
      <t>シュウニュウ</t>
    </rPh>
    <phoneticPr fontId="1"/>
  </si>
  <si>
    <t>副収入</t>
    <rPh sb="0" eb="3">
      <t>フクシュウニュウ</t>
    </rPh>
    <phoneticPr fontId="1"/>
  </si>
  <si>
    <t>利子等</t>
    <rPh sb="0" eb="3">
      <t>リシトウ</t>
    </rPh>
    <phoneticPr fontId="1"/>
  </si>
  <si>
    <t>臨時収入</t>
    <rPh sb="0" eb="4">
      <t>リンジシュウニュウ</t>
    </rPh>
    <phoneticPr fontId="1"/>
  </si>
  <si>
    <t>返済金</t>
    <rPh sb="0" eb="3">
      <t>ヘンサイキン</t>
    </rPh>
    <phoneticPr fontId="1"/>
  </si>
  <si>
    <t>還元収入</t>
    <rPh sb="0" eb="4">
      <t>カンゲンシュウニュウ</t>
    </rPh>
    <phoneticPr fontId="2"/>
  </si>
  <si>
    <t>その他収入</t>
    <rPh sb="2" eb="5">
      <t>タシュウニュウ</t>
    </rPh>
    <phoneticPr fontId="2"/>
  </si>
  <si>
    <t>メモ</t>
    <phoneticPr fontId="1"/>
  </si>
  <si>
    <t>支払い方法</t>
    <rPh sb="0" eb="2">
      <t>シハラ</t>
    </rPh>
    <rPh sb="3" eb="5">
      <t>ホウホウ</t>
    </rPh>
    <phoneticPr fontId="1"/>
  </si>
  <si>
    <t>支払い方法</t>
    <rPh sb="0" eb="2">
      <t>シハラ</t>
    </rPh>
    <rPh sb="3" eb="5">
      <t>ホウホウ</t>
    </rPh>
    <phoneticPr fontId="2"/>
  </si>
  <si>
    <t>カード（A）</t>
    <phoneticPr fontId="2"/>
  </si>
  <si>
    <t>ポイント</t>
    <phoneticPr fontId="2"/>
  </si>
  <si>
    <t>チャージ分</t>
    <rPh sb="4" eb="5">
      <t>ブン</t>
    </rPh>
    <phoneticPr fontId="2"/>
  </si>
  <si>
    <t>借入</t>
    <rPh sb="0" eb="2">
      <t>カリイレ</t>
    </rPh>
    <phoneticPr fontId="2"/>
  </si>
  <si>
    <t>月間家計簿</t>
    <rPh sb="0" eb="2">
      <t>ゲッカン</t>
    </rPh>
    <rPh sb="2" eb="5">
      <t>カケイボ</t>
    </rPh>
    <phoneticPr fontId="1"/>
  </si>
  <si>
    <t>概要テーブル</t>
    <rPh sb="0" eb="2">
      <t>ガイヨウ</t>
    </rPh>
    <phoneticPr fontId="1"/>
  </si>
  <si>
    <t>集計
予算</t>
    <rPh sb="0" eb="2">
      <t>シュウケイ</t>
    </rPh>
    <rPh sb="3" eb="5">
      <t>ヨサン</t>
    </rPh>
    <phoneticPr fontId="1"/>
  </si>
  <si>
    <t>集計
実際の費用</t>
    <rPh sb="0" eb="2">
      <t>シュウケイ</t>
    </rPh>
    <rPh sb="3" eb="5">
      <t>ジッサイ</t>
    </rPh>
    <rPh sb="6" eb="8">
      <t>ヒヨウ</t>
    </rPh>
    <phoneticPr fontId="1"/>
  </si>
  <si>
    <t>差額</t>
    <rPh sb="0" eb="2">
      <t>サガク</t>
    </rPh>
    <phoneticPr fontId="1"/>
  </si>
  <si>
    <t>日用雑貨</t>
    <rPh sb="0" eb="2">
      <t>ニチヨウ</t>
    </rPh>
    <rPh sb="2" eb="4">
      <t>ザッカザッカザッカ</t>
    </rPh>
    <phoneticPr fontId="1"/>
  </si>
  <si>
    <t>貯蓄・投資</t>
    <phoneticPr fontId="1"/>
  </si>
  <si>
    <t>集計
収入</t>
    <rPh sb="0" eb="2">
      <t>シュウケイ</t>
    </rPh>
    <rPh sb="3" eb="5">
      <t>シュウニュウ</t>
    </rPh>
    <phoneticPr fontId="1"/>
  </si>
  <si>
    <t>集計
実際の費用</t>
    <phoneticPr fontId="1"/>
  </si>
  <si>
    <t>集計
貯蓄・投資</t>
    <rPh sb="0" eb="2">
      <t>シュウケイ</t>
    </rPh>
    <rPh sb="3" eb="5">
      <t>チョチク</t>
    </rPh>
    <rPh sb="6" eb="8">
      <t>トウシ</t>
    </rPh>
    <phoneticPr fontId="1"/>
  </si>
  <si>
    <t>集計
予算との差額</t>
    <rPh sb="0" eb="2">
      <t>シュウケイ</t>
    </rPh>
    <rPh sb="3" eb="5">
      <t>ヨサン</t>
    </rPh>
    <rPh sb="7" eb="9">
      <t>サガク</t>
    </rPh>
    <phoneticPr fontId="1"/>
  </si>
  <si>
    <t>毎月の収支
（貯蓄等除き）</t>
    <rPh sb="0" eb="2">
      <t>マイツキ</t>
    </rPh>
    <rPh sb="3" eb="5">
      <t>シュウシ</t>
    </rPh>
    <rPh sb="7" eb="9">
      <t>チョチク</t>
    </rPh>
    <rPh sb="9" eb="10">
      <t>トウ</t>
    </rPh>
    <rPh sb="10" eb="11">
      <t>ノゾ</t>
    </rPh>
    <phoneticPr fontId="1"/>
  </si>
  <si>
    <t>固定資産税</t>
    <rPh sb="0" eb="3">
      <t>カンリヒ</t>
    </rPh>
    <phoneticPr fontId="1"/>
  </si>
  <si>
    <t>用品購入</t>
    <rPh sb="0" eb="2">
      <t>ヨウヒン</t>
    </rPh>
    <rPh sb="2" eb="4">
      <t>コウニュウ</t>
    </rPh>
    <phoneticPr fontId="1"/>
  </si>
  <si>
    <t>ガス</t>
    <phoneticPr fontId="2"/>
  </si>
  <si>
    <t>レジャー</t>
    <phoneticPr fontId="2"/>
  </si>
  <si>
    <t>カード（B）</t>
    <phoneticPr fontId="2"/>
  </si>
  <si>
    <t>カード（C）</t>
    <phoneticPr fontId="2"/>
  </si>
  <si>
    <t>カード（D）</t>
    <phoneticPr fontId="2"/>
  </si>
  <si>
    <t>カード（E）</t>
    <phoneticPr fontId="2"/>
  </si>
  <si>
    <t>予算額</t>
    <phoneticPr fontId="1"/>
  </si>
  <si>
    <t>使った金額</t>
    <phoneticPr fontId="1"/>
  </si>
  <si>
    <t>☆このシートは編集や書き換えをすると集計に影響が出ます。変更しない事をお勧めします。</t>
    <rPh sb="7" eb="9">
      <t>ヘンシュウ</t>
    </rPh>
    <rPh sb="10" eb="11">
      <t>カ</t>
    </rPh>
    <rPh sb="12" eb="13">
      <t>カ</t>
    </rPh>
    <rPh sb="18" eb="20">
      <t>シュウケイ</t>
    </rPh>
    <rPh sb="21" eb="23">
      <t>エイキョウ</t>
    </rPh>
    <rPh sb="24" eb="25">
      <t>デ</t>
    </rPh>
    <rPh sb="28" eb="30">
      <t>ヘンコウ</t>
    </rPh>
    <rPh sb="33" eb="34">
      <t>コト</t>
    </rPh>
    <rPh sb="36" eb="37">
      <t>スス</t>
    </rPh>
    <phoneticPr fontId="2"/>
  </si>
  <si>
    <t>☆このシートに記入した内訳項目と金額が、月間シートの項目に集計されていきます。</t>
    <rPh sb="7" eb="9">
      <t>キニュウ</t>
    </rPh>
    <rPh sb="11" eb="15">
      <t>ウチワケコウモク</t>
    </rPh>
    <rPh sb="16" eb="18">
      <t>キンガク</t>
    </rPh>
    <rPh sb="20" eb="22">
      <t>ゲッカン</t>
    </rPh>
    <rPh sb="26" eb="28">
      <t>コウモク</t>
    </rPh>
    <rPh sb="29" eb="31">
      <t>シュウケイ</t>
    </rPh>
    <phoneticPr fontId="2"/>
  </si>
  <si>
    <t>☆このシートは、日々シートに記入した金額と内訳が、項目ごとに集計されていきます。予算の金額を記入してお使いください。</t>
    <rPh sb="8" eb="10">
      <t>ヒビ</t>
    </rPh>
    <rPh sb="14" eb="16">
      <t>キニュウ</t>
    </rPh>
    <rPh sb="18" eb="20">
      <t>キンガク</t>
    </rPh>
    <rPh sb="21" eb="23">
      <t>ウチワケ</t>
    </rPh>
    <rPh sb="25" eb="27">
      <t>コウモク</t>
    </rPh>
    <rPh sb="30" eb="32">
      <t>シュウケイ</t>
    </rPh>
    <rPh sb="40" eb="42">
      <t>ヨサン</t>
    </rPh>
    <rPh sb="43" eb="45">
      <t>キンガク</t>
    </rPh>
    <rPh sb="46" eb="48">
      <t>キニュウ</t>
    </rPh>
    <rPh sb="51" eb="52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</si>
</sst>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6" fontId="0" fillId="0" borderId="1" xfId="1" applyFont="1" applyBorder="1">
      <alignment vertical="center"/>
    </xf>
    <xf numFmtId="56" fontId="6" fillId="0" borderId="1" xfId="0" applyNumberFormat="1" applyFont="1" applyBorder="1" applyAlignment="1">
      <alignment vertical="center" wrapText="1"/>
    </xf>
    <xf numFmtId="0" fontId="7" fillId="3" borderId="1" xfId="0" applyFont="1" applyFill="1" applyBorder="1">
      <alignment vertical="center"/>
    </xf>
    <xf numFmtId="6" fontId="7" fillId="3" borderId="1" xfId="0" applyNumberFormat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>
      <alignment vertical="center"/>
    </xf>
    <xf numFmtId="6" fontId="0" fillId="0" borderId="1" xfId="0" applyNumberFormat="1" applyBorder="1">
      <alignment vertical="center"/>
    </xf>
    <xf numFmtId="6" fontId="0" fillId="6" borderId="1" xfId="1" applyFont="1" applyFill="1" applyBorder="1">
      <alignment vertical="center"/>
    </xf>
    <xf numFmtId="0" fontId="0" fillId="7" borderId="1" xfId="0" applyFill="1" applyBorder="1">
      <alignment vertical="center"/>
    </xf>
    <xf numFmtId="6" fontId="0" fillId="7" borderId="1" xfId="1" applyFont="1" applyFill="1" applyBorder="1">
      <alignment vertical="center"/>
    </xf>
    <xf numFmtId="6" fontId="0" fillId="0" borderId="0" xfId="1" applyFont="1" applyBorder="1">
      <alignment vertical="center"/>
    </xf>
    <xf numFmtId="0" fontId="0" fillId="0" borderId="0" xfId="0" applyFill="1" applyBorder="1">
      <alignment vertical="center"/>
    </xf>
    <xf numFmtId="6" fontId="0" fillId="0" borderId="0" xfId="1" applyFont="1" applyFill="1" applyBorder="1">
      <alignment vertical="center"/>
    </xf>
    <xf numFmtId="0" fontId="0" fillId="4" borderId="1" xfId="0" applyFill="1" applyBorder="1">
      <alignment vertical="center"/>
    </xf>
    <xf numFmtId="6" fontId="0" fillId="4" borderId="1" xfId="1" applyFont="1" applyFill="1" applyBorder="1">
      <alignment vertical="center"/>
    </xf>
    <xf numFmtId="0" fontId="0" fillId="8" borderId="1" xfId="0" applyFill="1" applyBorder="1">
      <alignment vertical="center"/>
    </xf>
    <xf numFmtId="6" fontId="0" fillId="8" borderId="1" xfId="1" applyFont="1" applyFill="1" applyBorder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C089-8168-4BEF-B6E7-0A246E70E08B}">
  <sheetPr>
    <tabColor theme="8" tint="0.39997558519241921"/>
  </sheetPr>
  <dimension ref="B2:G123"/>
  <sheetViews>
    <sheetView tabSelected="1" workbookViewId="0">
      <selection activeCell="I11" sqref="I11"/>
    </sheetView>
  </sheetViews>
  <sheetFormatPr defaultRowHeight="18"/>
  <cols>
    <col min="1" max="1" width="4.5" customWidth="1"/>
    <col min="2" max="2" width="9.796875" customWidth="1"/>
    <col min="3" max="3" width="15" customWidth="1"/>
    <col min="4" max="4" width="12.3984375" bestFit="1" customWidth="1"/>
    <col min="5" max="5" width="18.296875" bestFit="1" customWidth="1"/>
    <col min="6" max="6" width="14.8984375" customWidth="1"/>
    <col min="7" max="7" width="29.8984375" customWidth="1"/>
  </cols>
  <sheetData>
    <row r="2" spans="2:7" ht="32.4">
      <c r="B2" s="3" t="s">
        <v>106</v>
      </c>
      <c r="D2" s="4">
        <v>1</v>
      </c>
      <c r="E2" s="5" t="s">
        <v>107</v>
      </c>
    </row>
    <row r="3" spans="2:7">
      <c r="B3" s="31" t="s">
        <v>150</v>
      </c>
    </row>
    <row r="4" spans="2:7">
      <c r="B4" s="6" t="s">
        <v>108</v>
      </c>
      <c r="C4" s="6" t="s">
        <v>109</v>
      </c>
      <c r="D4" s="6" t="s">
        <v>110</v>
      </c>
      <c r="E4" s="6" t="s">
        <v>111</v>
      </c>
      <c r="F4" s="6" t="s">
        <v>121</v>
      </c>
      <c r="G4" s="6" t="s">
        <v>120</v>
      </c>
    </row>
    <row r="5" spans="2:7">
      <c r="B5" s="7"/>
      <c r="C5" s="8"/>
      <c r="D5" s="2"/>
      <c r="E5" s="2"/>
      <c r="F5" s="2"/>
      <c r="G5" s="2"/>
    </row>
    <row r="6" spans="2:7">
      <c r="B6" s="7"/>
      <c r="C6" s="8"/>
      <c r="D6" s="2"/>
      <c r="E6" s="2"/>
      <c r="F6" s="2"/>
      <c r="G6" s="2"/>
    </row>
    <row r="7" spans="2:7">
      <c r="B7" s="7"/>
      <c r="C7" s="8"/>
      <c r="D7" s="2"/>
      <c r="E7" s="2"/>
      <c r="F7" s="2"/>
      <c r="G7" s="2"/>
    </row>
    <row r="8" spans="2:7">
      <c r="B8" s="7"/>
      <c r="C8" s="8"/>
      <c r="D8" s="2"/>
      <c r="E8" s="2"/>
      <c r="F8" s="2"/>
      <c r="G8" s="2"/>
    </row>
    <row r="9" spans="2:7">
      <c r="B9" s="7"/>
      <c r="C9" s="8"/>
      <c r="D9" s="2"/>
      <c r="E9" s="2"/>
      <c r="F9" s="2"/>
      <c r="G9" s="2"/>
    </row>
    <row r="10" spans="2:7">
      <c r="B10" s="7"/>
      <c r="C10" s="8"/>
      <c r="D10" s="2"/>
      <c r="E10" s="2"/>
      <c r="F10" s="2"/>
      <c r="G10" s="2"/>
    </row>
    <row r="11" spans="2:7">
      <c r="B11" s="7"/>
      <c r="C11" s="8"/>
      <c r="D11" s="2"/>
      <c r="E11" s="2"/>
      <c r="F11" s="2"/>
      <c r="G11" s="2"/>
    </row>
    <row r="12" spans="2:7">
      <c r="B12" s="7"/>
      <c r="C12" s="8"/>
      <c r="D12" s="2"/>
      <c r="E12" s="2"/>
      <c r="F12" s="2"/>
      <c r="G12" s="2"/>
    </row>
    <row r="13" spans="2:7">
      <c r="B13" s="7"/>
      <c r="C13" s="8"/>
      <c r="D13" s="2"/>
      <c r="E13" s="2"/>
      <c r="F13" s="2"/>
      <c r="G13" s="2"/>
    </row>
    <row r="14" spans="2:7">
      <c r="B14" s="7"/>
      <c r="C14" s="8"/>
      <c r="D14" s="2"/>
      <c r="E14" s="2"/>
      <c r="F14" s="2"/>
      <c r="G14" s="2"/>
    </row>
    <row r="15" spans="2:7">
      <c r="B15" s="7"/>
      <c r="C15" s="8"/>
      <c r="D15" s="2"/>
      <c r="E15" s="2"/>
      <c r="F15" s="2"/>
      <c r="G15" s="2"/>
    </row>
    <row r="16" spans="2:7">
      <c r="B16" s="7"/>
      <c r="C16" s="8"/>
      <c r="D16" s="2"/>
      <c r="E16" s="2"/>
      <c r="F16" s="2"/>
      <c r="G16" s="2"/>
    </row>
    <row r="17" spans="2:7">
      <c r="B17" s="7"/>
      <c r="C17" s="8"/>
      <c r="D17" s="2"/>
      <c r="E17" s="2"/>
      <c r="F17" s="2"/>
      <c r="G17" s="2"/>
    </row>
    <row r="18" spans="2:7">
      <c r="B18" s="7"/>
      <c r="C18" s="8"/>
      <c r="D18" s="2"/>
      <c r="E18" s="2"/>
      <c r="F18" s="2"/>
      <c r="G18" s="2"/>
    </row>
    <row r="19" spans="2:7">
      <c r="B19" s="7"/>
      <c r="C19" s="8"/>
      <c r="D19" s="2"/>
      <c r="E19" s="2"/>
      <c r="F19" s="2"/>
      <c r="G19" s="2"/>
    </row>
    <row r="20" spans="2:7">
      <c r="B20" s="7"/>
      <c r="C20" s="8"/>
      <c r="D20" s="2"/>
      <c r="E20" s="2"/>
      <c r="F20" s="2"/>
      <c r="G20" s="2"/>
    </row>
    <row r="21" spans="2:7">
      <c r="B21" s="7"/>
      <c r="C21" s="8"/>
      <c r="D21" s="2"/>
      <c r="E21" s="2"/>
      <c r="F21" s="2"/>
      <c r="G21" s="2"/>
    </row>
    <row r="22" spans="2:7">
      <c r="B22" s="7"/>
      <c r="C22" s="8"/>
      <c r="D22" s="2"/>
      <c r="E22" s="2"/>
      <c r="F22" s="2"/>
      <c r="G22" s="2"/>
    </row>
    <row r="23" spans="2:7">
      <c r="B23" s="7"/>
      <c r="C23" s="8"/>
      <c r="D23" s="2"/>
      <c r="E23" s="2"/>
      <c r="F23" s="2"/>
      <c r="G23" s="2"/>
    </row>
    <row r="24" spans="2:7">
      <c r="B24" s="7"/>
      <c r="C24" s="8"/>
      <c r="D24" s="2"/>
      <c r="E24" s="2"/>
      <c r="F24" s="2"/>
      <c r="G24" s="2"/>
    </row>
    <row r="25" spans="2:7">
      <c r="B25" s="7"/>
      <c r="C25" s="8"/>
      <c r="D25" s="2"/>
      <c r="E25" s="2"/>
      <c r="F25" s="2"/>
      <c r="G25" s="2"/>
    </row>
    <row r="26" spans="2:7">
      <c r="B26" s="7"/>
      <c r="C26" s="8"/>
      <c r="D26" s="2"/>
      <c r="E26" s="2"/>
      <c r="F26" s="2"/>
      <c r="G26" s="2"/>
    </row>
    <row r="27" spans="2:7">
      <c r="B27" s="7"/>
      <c r="C27" s="8"/>
      <c r="D27" s="2"/>
      <c r="E27" s="2"/>
      <c r="F27" s="2"/>
      <c r="G27" s="2"/>
    </row>
    <row r="28" spans="2:7">
      <c r="B28" s="7"/>
      <c r="C28" s="8"/>
      <c r="D28" s="2"/>
      <c r="E28" s="2"/>
      <c r="F28" s="2"/>
      <c r="G28" s="2"/>
    </row>
    <row r="29" spans="2:7">
      <c r="B29" s="7"/>
      <c r="C29" s="8"/>
      <c r="D29" s="2"/>
      <c r="E29" s="2"/>
      <c r="F29" s="2"/>
      <c r="G29" s="2"/>
    </row>
    <row r="30" spans="2:7">
      <c r="B30" s="7"/>
      <c r="C30" s="8"/>
      <c r="D30" s="2"/>
      <c r="E30" s="2"/>
      <c r="F30" s="2"/>
      <c r="G30" s="2"/>
    </row>
    <row r="31" spans="2:7">
      <c r="B31" s="7"/>
      <c r="C31" s="8"/>
      <c r="D31" s="2"/>
      <c r="E31" s="2"/>
      <c r="F31" s="2"/>
      <c r="G31" s="2"/>
    </row>
    <row r="32" spans="2:7">
      <c r="B32" s="7"/>
      <c r="C32" s="8"/>
      <c r="D32" s="2"/>
      <c r="E32" s="2"/>
      <c r="F32" s="2"/>
      <c r="G32" s="2"/>
    </row>
    <row r="33" spans="2:7">
      <c r="B33" s="7"/>
      <c r="C33" s="8"/>
      <c r="D33" s="2"/>
      <c r="E33" s="2"/>
      <c r="F33" s="2"/>
      <c r="G33" s="2"/>
    </row>
    <row r="34" spans="2:7">
      <c r="B34" s="7"/>
      <c r="C34" s="8"/>
      <c r="D34" s="2"/>
      <c r="E34" s="2"/>
      <c r="F34" s="2"/>
      <c r="G34" s="2"/>
    </row>
    <row r="35" spans="2:7">
      <c r="B35" s="7"/>
      <c r="C35" s="8"/>
      <c r="D35" s="2"/>
      <c r="E35" s="2"/>
      <c r="F35" s="2"/>
      <c r="G35" s="2"/>
    </row>
    <row r="36" spans="2:7">
      <c r="B36" s="7"/>
      <c r="C36" s="8"/>
      <c r="D36" s="2"/>
      <c r="E36" s="2"/>
      <c r="F36" s="2"/>
      <c r="G36" s="2"/>
    </row>
    <row r="37" spans="2:7">
      <c r="B37" s="7"/>
      <c r="C37" s="8"/>
      <c r="D37" s="2"/>
      <c r="E37" s="2"/>
      <c r="F37" s="2"/>
      <c r="G37" s="2"/>
    </row>
    <row r="38" spans="2:7">
      <c r="B38" s="7"/>
      <c r="C38" s="8"/>
      <c r="D38" s="2"/>
      <c r="E38" s="2"/>
      <c r="F38" s="2"/>
      <c r="G38" s="2"/>
    </row>
    <row r="39" spans="2:7">
      <c r="B39" s="7"/>
      <c r="C39" s="8"/>
      <c r="D39" s="2"/>
      <c r="E39" s="2"/>
      <c r="F39" s="2"/>
      <c r="G39" s="2"/>
    </row>
    <row r="40" spans="2:7">
      <c r="B40" s="7"/>
      <c r="C40" s="8"/>
      <c r="D40" s="2"/>
      <c r="E40" s="2"/>
      <c r="F40" s="2"/>
      <c r="G40" s="2"/>
    </row>
    <row r="41" spans="2:7">
      <c r="B41" s="7"/>
      <c r="C41" s="8"/>
      <c r="D41" s="2"/>
      <c r="E41" s="2"/>
      <c r="F41" s="2"/>
      <c r="G41" s="2"/>
    </row>
    <row r="42" spans="2:7">
      <c r="B42" s="7"/>
      <c r="C42" s="8"/>
      <c r="D42" s="2"/>
      <c r="E42" s="2"/>
      <c r="F42" s="2"/>
      <c r="G42" s="2"/>
    </row>
    <row r="43" spans="2:7">
      <c r="B43" s="7"/>
      <c r="C43" s="8"/>
      <c r="D43" s="2"/>
      <c r="E43" s="2"/>
      <c r="F43" s="2"/>
      <c r="G43" s="2"/>
    </row>
    <row r="44" spans="2:7">
      <c r="B44" s="7"/>
      <c r="C44" s="8"/>
      <c r="D44" s="2"/>
      <c r="E44" s="2"/>
      <c r="F44" s="2"/>
      <c r="G44" s="2"/>
    </row>
    <row r="45" spans="2:7">
      <c r="B45" s="7"/>
      <c r="C45" s="8"/>
      <c r="D45" s="2"/>
      <c r="E45" s="2"/>
      <c r="F45" s="2"/>
      <c r="G45" s="2"/>
    </row>
    <row r="46" spans="2:7">
      <c r="B46" s="7"/>
      <c r="C46" s="8"/>
      <c r="D46" s="2"/>
      <c r="E46" s="2"/>
      <c r="F46" s="2"/>
      <c r="G46" s="2"/>
    </row>
    <row r="47" spans="2:7">
      <c r="B47" s="7"/>
      <c r="C47" s="8"/>
      <c r="D47" s="2"/>
      <c r="E47" s="2"/>
      <c r="F47" s="2"/>
      <c r="G47" s="2"/>
    </row>
    <row r="48" spans="2:7">
      <c r="B48" s="7"/>
      <c r="C48" s="8"/>
      <c r="D48" s="2"/>
      <c r="E48" s="2"/>
      <c r="F48" s="2"/>
      <c r="G48" s="2"/>
    </row>
    <row r="49" spans="2:7">
      <c r="B49" s="7"/>
      <c r="C49" s="8"/>
      <c r="D49" s="2"/>
      <c r="E49" s="2"/>
      <c r="F49" s="2"/>
      <c r="G49" s="2"/>
    </row>
    <row r="50" spans="2:7">
      <c r="B50" s="7"/>
      <c r="C50" s="8"/>
      <c r="D50" s="2"/>
      <c r="E50" s="2"/>
      <c r="F50" s="2"/>
      <c r="G50" s="2"/>
    </row>
    <row r="51" spans="2:7">
      <c r="B51" s="7"/>
      <c r="C51" s="8"/>
      <c r="D51" s="2"/>
      <c r="E51" s="2"/>
      <c r="F51" s="2"/>
      <c r="G51" s="2"/>
    </row>
    <row r="52" spans="2:7">
      <c r="B52" s="7"/>
      <c r="C52" s="8"/>
      <c r="D52" s="2"/>
      <c r="E52" s="2"/>
      <c r="F52" s="2"/>
      <c r="G52" s="2"/>
    </row>
    <row r="53" spans="2:7">
      <c r="B53" s="7"/>
      <c r="C53" s="8"/>
      <c r="D53" s="2"/>
      <c r="E53" s="2"/>
      <c r="F53" s="2"/>
      <c r="G53" s="2"/>
    </row>
    <row r="54" spans="2:7">
      <c r="B54" s="7"/>
      <c r="C54" s="8"/>
      <c r="D54" s="2"/>
      <c r="E54" s="2"/>
      <c r="F54" s="2"/>
      <c r="G54" s="2"/>
    </row>
    <row r="55" spans="2:7">
      <c r="B55" s="7"/>
      <c r="C55" s="8"/>
      <c r="D55" s="2"/>
      <c r="E55" s="2"/>
      <c r="F55" s="2"/>
      <c r="G55" s="2"/>
    </row>
    <row r="56" spans="2:7">
      <c r="B56" s="7"/>
      <c r="C56" s="8"/>
      <c r="D56" s="2"/>
      <c r="E56" s="2"/>
      <c r="F56" s="2"/>
      <c r="G56" s="2"/>
    </row>
    <row r="57" spans="2:7">
      <c r="B57" s="7"/>
      <c r="C57" s="8"/>
      <c r="D57" s="2"/>
      <c r="E57" s="2"/>
      <c r="F57" s="2"/>
      <c r="G57" s="2"/>
    </row>
    <row r="58" spans="2:7">
      <c r="B58" s="7"/>
      <c r="C58" s="8"/>
      <c r="D58" s="2"/>
      <c r="E58" s="2"/>
      <c r="F58" s="2"/>
      <c r="G58" s="2"/>
    </row>
    <row r="59" spans="2:7">
      <c r="B59" s="7"/>
      <c r="C59" s="8"/>
      <c r="D59" s="2"/>
      <c r="E59" s="2"/>
      <c r="F59" s="2"/>
      <c r="G59" s="2"/>
    </row>
    <row r="60" spans="2:7">
      <c r="B60" s="7"/>
      <c r="C60" s="8"/>
      <c r="D60" s="2"/>
      <c r="E60" s="2"/>
      <c r="F60" s="2"/>
      <c r="G60" s="2"/>
    </row>
    <row r="61" spans="2:7">
      <c r="B61" s="7"/>
      <c r="C61" s="8"/>
      <c r="D61" s="2"/>
      <c r="E61" s="2"/>
      <c r="F61" s="2"/>
      <c r="G61" s="2"/>
    </row>
    <row r="62" spans="2:7">
      <c r="B62" s="7"/>
      <c r="C62" s="8"/>
      <c r="D62" s="2"/>
      <c r="E62" s="2"/>
      <c r="F62" s="2"/>
      <c r="G62" s="2"/>
    </row>
    <row r="63" spans="2:7">
      <c r="B63" s="7"/>
      <c r="C63" s="8"/>
      <c r="D63" s="2"/>
      <c r="E63" s="2"/>
      <c r="F63" s="2"/>
      <c r="G63" s="2"/>
    </row>
    <row r="64" spans="2:7">
      <c r="B64" s="7"/>
      <c r="C64" s="8"/>
      <c r="D64" s="2"/>
      <c r="E64" s="2"/>
      <c r="F64" s="2"/>
      <c r="G64" s="2"/>
    </row>
    <row r="65" spans="2:7">
      <c r="B65" s="7"/>
      <c r="C65" s="8"/>
      <c r="D65" s="2"/>
      <c r="E65" s="2"/>
      <c r="F65" s="2"/>
      <c r="G65" s="2"/>
    </row>
    <row r="66" spans="2:7">
      <c r="B66" s="7"/>
      <c r="C66" s="8"/>
      <c r="D66" s="2"/>
      <c r="E66" s="2"/>
      <c r="F66" s="2"/>
      <c r="G66" s="2"/>
    </row>
    <row r="67" spans="2:7">
      <c r="B67" s="7"/>
      <c r="C67" s="8"/>
      <c r="D67" s="2"/>
      <c r="E67" s="2"/>
      <c r="F67" s="2"/>
      <c r="G67" s="2"/>
    </row>
    <row r="68" spans="2:7">
      <c r="B68" s="7"/>
      <c r="C68" s="8"/>
      <c r="D68" s="2"/>
      <c r="E68" s="2"/>
      <c r="F68" s="2"/>
      <c r="G68" s="2"/>
    </row>
    <row r="69" spans="2:7">
      <c r="B69" s="7"/>
      <c r="C69" s="8"/>
      <c r="D69" s="2"/>
      <c r="E69" s="2"/>
      <c r="F69" s="2"/>
      <c r="G69" s="2"/>
    </row>
    <row r="70" spans="2:7">
      <c r="B70" s="9"/>
      <c r="C70" s="8"/>
      <c r="D70" s="2"/>
      <c r="E70" s="2"/>
      <c r="F70" s="2"/>
      <c r="G70" s="2"/>
    </row>
    <row r="71" spans="2:7">
      <c r="B71" s="9"/>
      <c r="C71" s="8"/>
      <c r="D71" s="2"/>
      <c r="E71" s="2"/>
      <c r="F71" s="2"/>
      <c r="G71" s="2"/>
    </row>
    <row r="72" spans="2:7">
      <c r="B72" s="7"/>
      <c r="C72" s="8"/>
      <c r="D72" s="2"/>
      <c r="E72" s="2"/>
      <c r="F72" s="2"/>
      <c r="G72" s="2"/>
    </row>
    <row r="73" spans="2:7">
      <c r="B73" s="9"/>
      <c r="C73" s="8"/>
      <c r="D73" s="2"/>
      <c r="E73" s="2"/>
      <c r="F73" s="2"/>
      <c r="G73" s="2"/>
    </row>
    <row r="74" spans="2:7">
      <c r="B74" s="7"/>
      <c r="C74" s="8"/>
      <c r="D74" s="2"/>
      <c r="E74" s="2"/>
      <c r="F74" s="2"/>
      <c r="G74" s="2"/>
    </row>
    <row r="75" spans="2:7">
      <c r="B75" s="7"/>
      <c r="C75" s="8"/>
      <c r="D75" s="2"/>
      <c r="E75" s="2"/>
      <c r="F75" s="2"/>
      <c r="G75" s="2"/>
    </row>
    <row r="76" spans="2:7">
      <c r="B76" s="7"/>
      <c r="C76" s="8"/>
      <c r="D76" s="2"/>
      <c r="E76" s="2"/>
      <c r="F76" s="2"/>
      <c r="G76" s="2"/>
    </row>
    <row r="77" spans="2:7">
      <c r="B77" s="7"/>
      <c r="C77" s="8"/>
      <c r="D77" s="2"/>
      <c r="E77" s="2"/>
      <c r="F77" s="2"/>
      <c r="G77" s="2"/>
    </row>
    <row r="78" spans="2:7">
      <c r="B78" s="7"/>
      <c r="C78" s="8"/>
      <c r="D78" s="2"/>
      <c r="E78" s="2"/>
      <c r="F78" s="2"/>
      <c r="G78" s="2"/>
    </row>
    <row r="79" spans="2:7">
      <c r="B79" s="7"/>
      <c r="C79" s="8"/>
      <c r="D79" s="2"/>
      <c r="E79" s="2"/>
      <c r="F79" s="2"/>
      <c r="G79" s="2"/>
    </row>
    <row r="80" spans="2:7">
      <c r="B80" s="7"/>
      <c r="C80" s="8"/>
      <c r="D80" s="2"/>
      <c r="E80" s="2"/>
      <c r="F80" s="2"/>
      <c r="G80" s="2"/>
    </row>
    <row r="81" spans="2:7">
      <c r="B81" s="7"/>
      <c r="C81" s="8"/>
      <c r="D81" s="2"/>
      <c r="E81" s="2"/>
      <c r="F81" s="2"/>
      <c r="G81" s="2"/>
    </row>
    <row r="82" spans="2:7">
      <c r="B82" s="7"/>
      <c r="C82" s="8"/>
      <c r="D82" s="2"/>
      <c r="E82" s="2"/>
      <c r="F82" s="2"/>
      <c r="G82" s="2"/>
    </row>
    <row r="83" spans="2:7">
      <c r="B83" s="7"/>
      <c r="C83" s="8"/>
      <c r="D83" s="2"/>
      <c r="E83" s="2"/>
      <c r="F83" s="2"/>
      <c r="G83" s="2"/>
    </row>
    <row r="84" spans="2:7">
      <c r="B84" s="7"/>
      <c r="C84" s="8"/>
      <c r="D84" s="2"/>
      <c r="E84" s="2"/>
      <c r="F84" s="2"/>
      <c r="G84" s="2"/>
    </row>
    <row r="85" spans="2:7">
      <c r="B85" s="7"/>
      <c r="C85" s="8"/>
      <c r="D85" s="2"/>
      <c r="E85" s="2"/>
      <c r="F85" s="2"/>
      <c r="G85" s="2"/>
    </row>
    <row r="86" spans="2:7">
      <c r="B86" s="7"/>
      <c r="C86" s="8"/>
      <c r="D86" s="2"/>
      <c r="E86" s="2"/>
      <c r="F86" s="2"/>
      <c r="G86" s="2"/>
    </row>
    <row r="87" spans="2:7">
      <c r="B87" s="7"/>
      <c r="C87" s="8"/>
      <c r="D87" s="2"/>
      <c r="E87" s="2"/>
      <c r="F87" s="2"/>
      <c r="G87" s="2"/>
    </row>
    <row r="88" spans="2:7">
      <c r="B88" s="7"/>
      <c r="C88" s="8"/>
      <c r="D88" s="2"/>
      <c r="E88" s="2"/>
      <c r="F88" s="2"/>
      <c r="G88" s="2"/>
    </row>
    <row r="89" spans="2:7">
      <c r="B89" s="7"/>
      <c r="C89" s="8"/>
      <c r="D89" s="2"/>
      <c r="E89" s="2"/>
      <c r="F89" s="2"/>
      <c r="G89" s="2"/>
    </row>
    <row r="90" spans="2:7">
      <c r="B90" s="7"/>
      <c r="C90" s="8"/>
      <c r="D90" s="2"/>
      <c r="E90" s="2"/>
      <c r="F90" s="2"/>
      <c r="G90" s="2"/>
    </row>
    <row r="91" spans="2:7">
      <c r="B91" s="7"/>
      <c r="C91" s="8"/>
      <c r="D91" s="2"/>
      <c r="E91" s="2"/>
      <c r="F91" s="2"/>
      <c r="G91" s="2"/>
    </row>
    <row r="92" spans="2:7">
      <c r="B92" s="7"/>
      <c r="C92" s="8"/>
      <c r="D92" s="2"/>
      <c r="E92" s="2"/>
      <c r="F92" s="2"/>
      <c r="G92" s="2"/>
    </row>
    <row r="93" spans="2:7">
      <c r="B93" s="7"/>
      <c r="C93" s="8"/>
      <c r="D93" s="2"/>
      <c r="E93" s="2"/>
      <c r="F93" s="2"/>
      <c r="G93" s="2"/>
    </row>
    <row r="94" spans="2:7">
      <c r="B94" s="7"/>
      <c r="C94" s="8"/>
      <c r="D94" s="2"/>
      <c r="E94" s="2"/>
      <c r="F94" s="2"/>
      <c r="G94" s="2"/>
    </row>
    <row r="95" spans="2:7">
      <c r="B95" s="7"/>
      <c r="C95" s="8"/>
      <c r="D95" s="2"/>
      <c r="E95" s="2"/>
      <c r="F95" s="2"/>
      <c r="G95" s="2"/>
    </row>
    <row r="96" spans="2:7">
      <c r="B96" s="7"/>
      <c r="C96" s="8"/>
      <c r="D96" s="2"/>
      <c r="E96" s="2"/>
      <c r="F96" s="2"/>
      <c r="G96" s="2"/>
    </row>
    <row r="97" spans="2:7">
      <c r="B97" s="7"/>
      <c r="C97" s="8"/>
      <c r="D97" s="2"/>
      <c r="E97" s="2"/>
      <c r="F97" s="2"/>
      <c r="G97" s="2"/>
    </row>
    <row r="98" spans="2:7">
      <c r="B98" s="7"/>
      <c r="C98" s="8"/>
      <c r="D98" s="2"/>
      <c r="E98" s="2"/>
      <c r="F98" s="2"/>
      <c r="G98" s="2"/>
    </row>
    <row r="99" spans="2:7">
      <c r="B99" s="7"/>
      <c r="C99" s="8"/>
      <c r="D99" s="2"/>
      <c r="E99" s="2"/>
      <c r="F99" s="2"/>
      <c r="G99" s="2"/>
    </row>
    <row r="100" spans="2:7">
      <c r="B100" s="7"/>
      <c r="C100" s="8"/>
      <c r="D100" s="2"/>
      <c r="E100" s="2"/>
      <c r="F100" s="2"/>
      <c r="G100" s="2"/>
    </row>
    <row r="101" spans="2:7">
      <c r="B101" s="7"/>
      <c r="C101" s="8"/>
      <c r="D101" s="2"/>
      <c r="E101" s="2"/>
      <c r="F101" s="2"/>
      <c r="G101" s="2"/>
    </row>
    <row r="102" spans="2:7">
      <c r="B102" s="7"/>
      <c r="C102" s="8"/>
      <c r="D102" s="2"/>
      <c r="E102" s="2"/>
      <c r="F102" s="2"/>
      <c r="G102" s="2"/>
    </row>
    <row r="103" spans="2:7">
      <c r="B103" s="7"/>
      <c r="C103" s="8"/>
      <c r="D103" s="2"/>
      <c r="E103" s="2"/>
      <c r="F103" s="2"/>
      <c r="G103" s="2"/>
    </row>
    <row r="104" spans="2:7">
      <c r="B104" s="7"/>
      <c r="C104" s="8"/>
      <c r="D104" s="2"/>
      <c r="E104" s="2"/>
      <c r="F104" s="2"/>
      <c r="G104" s="2"/>
    </row>
    <row r="105" spans="2:7">
      <c r="B105" s="7"/>
      <c r="C105" s="8"/>
      <c r="D105" s="2"/>
      <c r="E105" s="2"/>
      <c r="F105" s="2"/>
      <c r="G105" s="2"/>
    </row>
    <row r="106" spans="2:7">
      <c r="B106" s="7"/>
      <c r="C106" s="8"/>
      <c r="D106" s="2"/>
      <c r="E106" s="2"/>
      <c r="F106" s="2"/>
      <c r="G106" s="2"/>
    </row>
    <row r="107" spans="2:7">
      <c r="B107" s="7"/>
      <c r="C107" s="8"/>
      <c r="D107" s="2"/>
      <c r="E107" s="2"/>
      <c r="F107" s="2"/>
      <c r="G107" s="2"/>
    </row>
    <row r="108" spans="2:7">
      <c r="B108" s="7"/>
      <c r="C108" s="8"/>
      <c r="D108" s="2"/>
      <c r="E108" s="2"/>
      <c r="F108" s="2"/>
      <c r="G108" s="2"/>
    </row>
    <row r="109" spans="2:7">
      <c r="B109" s="7"/>
      <c r="C109" s="8"/>
      <c r="D109" s="2"/>
      <c r="E109" s="2"/>
      <c r="F109" s="2"/>
      <c r="G109" s="2"/>
    </row>
    <row r="110" spans="2:7">
      <c r="B110" s="7"/>
      <c r="C110" s="8"/>
      <c r="D110" s="2"/>
      <c r="E110" s="2"/>
      <c r="F110" s="2"/>
      <c r="G110" s="2"/>
    </row>
    <row r="111" spans="2:7">
      <c r="B111" s="7"/>
      <c r="C111" s="8"/>
      <c r="D111" s="2"/>
      <c r="E111" s="2"/>
      <c r="F111" s="2"/>
      <c r="G111" s="2"/>
    </row>
    <row r="112" spans="2:7">
      <c r="B112" s="7"/>
      <c r="C112" s="8"/>
      <c r="D112" s="2"/>
      <c r="E112" s="2"/>
      <c r="F112" s="2"/>
      <c r="G112" s="2"/>
    </row>
    <row r="113" spans="2:7">
      <c r="B113" s="7"/>
      <c r="C113" s="8"/>
      <c r="D113" s="2"/>
      <c r="E113" s="2"/>
      <c r="F113" s="2"/>
      <c r="G113" s="2"/>
    </row>
    <row r="114" spans="2:7">
      <c r="B114" s="7"/>
      <c r="C114" s="8"/>
      <c r="D114" s="2"/>
      <c r="E114" s="2"/>
      <c r="F114" s="2"/>
      <c r="G114" s="2"/>
    </row>
    <row r="115" spans="2:7">
      <c r="B115" s="7"/>
      <c r="C115" s="8"/>
      <c r="D115" s="2"/>
      <c r="E115" s="2"/>
      <c r="F115" s="2"/>
      <c r="G115" s="2"/>
    </row>
    <row r="116" spans="2:7">
      <c r="B116" s="7"/>
      <c r="C116" s="8"/>
      <c r="D116" s="2"/>
      <c r="E116" s="2"/>
      <c r="F116" s="2"/>
      <c r="G116" s="2"/>
    </row>
    <row r="117" spans="2:7">
      <c r="B117" s="7"/>
      <c r="C117" s="8"/>
      <c r="D117" s="2"/>
      <c r="E117" s="2"/>
      <c r="F117" s="2"/>
      <c r="G117" s="2"/>
    </row>
    <row r="118" spans="2:7">
      <c r="B118" s="7"/>
      <c r="C118" s="8"/>
      <c r="D118" s="2"/>
      <c r="E118" s="2"/>
      <c r="F118" s="2"/>
      <c r="G118" s="2"/>
    </row>
    <row r="119" spans="2:7">
      <c r="B119" s="7"/>
      <c r="C119" s="8"/>
      <c r="D119" s="2"/>
      <c r="E119" s="2"/>
      <c r="F119" s="2"/>
      <c r="G119" s="2"/>
    </row>
    <row r="120" spans="2:7">
      <c r="B120" s="7"/>
      <c r="C120" s="8"/>
      <c r="D120" s="2"/>
      <c r="E120" s="2"/>
      <c r="F120" s="2"/>
      <c r="G120" s="2"/>
    </row>
    <row r="121" spans="2:7">
      <c r="B121" s="7"/>
      <c r="C121" s="8"/>
      <c r="D121" s="2"/>
      <c r="E121" s="2"/>
      <c r="F121" s="2"/>
      <c r="G121" s="2"/>
    </row>
    <row r="122" spans="2:7">
      <c r="B122" s="7"/>
      <c r="C122" s="8"/>
      <c r="D122" s="2"/>
      <c r="E122" s="2"/>
      <c r="F122" s="2"/>
      <c r="G122" s="2"/>
    </row>
    <row r="123" spans="2:7" ht="22.2">
      <c r="B123" s="10" t="s">
        <v>112</v>
      </c>
      <c r="C123" s="11">
        <f>SUM(C5:C122)</f>
        <v>0</v>
      </c>
    </row>
  </sheetData>
  <phoneticPr fontId="2"/>
  <dataValidations count="2">
    <dataValidation type="list" allowBlank="1" showInputMessage="1" showErrorMessage="1" sqref="E5:E122" xr:uid="{4C6FE77C-92EE-4A31-86BA-6BEC5AF04D98}">
      <formula1>INDIRECT($D5)</formula1>
    </dataValidation>
    <dataValidation type="list" allowBlank="1" showInputMessage="1" showErrorMessage="1" sqref="D5:D122" xr:uid="{729187F6-EBDE-4CF1-9071-35DBCD192EEA}">
      <formula1>カテゴリー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E85E77-FF46-4A83-91A7-F3937D59054E}">
          <x14:formula1>
            <xm:f>リスト!$B$14:$B$24</xm:f>
          </x14:formula1>
          <xm:sqref>F5:F122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AF1E-F331-4CC3-9E19-D1E6D5321065}">
  <sheetPr>
    <tabColor theme="7" tint="0.59999389629810485"/>
    <pageSetUpPr fitToPage="1"/>
  </sheetPr>
  <dimension ref="B2:J78"/>
  <sheetViews>
    <sheetView zoomScaleNormal="100" workbookViewId="0">
      <selection activeCell="G5" sqref="G5"/>
    </sheetView>
  </sheetViews>
  <sheetFormatPr defaultRowHeight="18"/>
  <cols>
    <col min="2" max="2" width="19" bestFit="1" customWidth="1"/>
    <col min="3" max="4" width="10.69921875" customWidth="1"/>
    <col min="5" max="5" width="11.8984375" customWidth="1"/>
    <col min="7" max="7" width="18.8984375" customWidth="1"/>
    <col min="8" max="9" width="10.69921875" customWidth="1"/>
    <col min="10" max="10" width="14.19921875" customWidth="1"/>
  </cols>
  <sheetData>
    <row r="2" spans="2:10" s="3" customFormat="1" ht="32.4">
      <c r="B2" s="3" t="s">
        <v>127</v>
      </c>
      <c r="C2" s="3">
        <v>1</v>
      </c>
      <c r="D2" s="3" t="s">
        <v>107</v>
      </c>
    </row>
    <row r="3" spans="2:10" s="3" customFormat="1" ht="15.6" customHeight="1">
      <c r="B3" s="31" t="s">
        <v>151</v>
      </c>
    </row>
    <row r="4" spans="2:10" ht="43.8" customHeight="1">
      <c r="B4" s="12" t="s">
        <v>128</v>
      </c>
      <c r="C4" s="13" t="s">
        <v>129</v>
      </c>
      <c r="D4" s="28" t="s">
        <v>130</v>
      </c>
      <c r="E4" s="30" t="s">
        <v>137</v>
      </c>
      <c r="G4" s="14" t="s">
        <v>134</v>
      </c>
      <c r="H4" s="27" t="s">
        <v>135</v>
      </c>
      <c r="I4" s="14" t="s">
        <v>136</v>
      </c>
      <c r="J4" s="27" t="s">
        <v>138</v>
      </c>
    </row>
    <row r="5" spans="2:10" ht="27" customHeight="1">
      <c r="B5" s="15"/>
      <c r="C5" s="16">
        <f>C15+H15+H23+C23+C35+H35+H45+C45+C55+H55+C67+H67</f>
        <v>0</v>
      </c>
      <c r="D5" s="16">
        <f>D15+I15+I23+D23+D35+I35+I45+D45+D55+I55+D67+I67</f>
        <v>0</v>
      </c>
      <c r="E5" s="8">
        <f>IF(D5="","",C5-D5)</f>
        <v>0</v>
      </c>
      <c r="G5" s="8">
        <f>I77</f>
        <v>0</v>
      </c>
      <c r="H5" s="8">
        <f>D5</f>
        <v>0</v>
      </c>
      <c r="I5" s="26">
        <f>D77</f>
        <v>0</v>
      </c>
      <c r="J5" s="17">
        <f>G5-H5</f>
        <v>0</v>
      </c>
    </row>
    <row r="7" spans="2:10">
      <c r="B7" s="1" t="s">
        <v>0</v>
      </c>
      <c r="C7" s="1" t="s">
        <v>147</v>
      </c>
      <c r="D7" s="1" t="s">
        <v>148</v>
      </c>
      <c r="E7" s="1" t="s">
        <v>131</v>
      </c>
      <c r="G7" s="1" t="s">
        <v>132</v>
      </c>
      <c r="H7" s="1" t="s">
        <v>147</v>
      </c>
      <c r="I7" s="1" t="s">
        <v>148</v>
      </c>
      <c r="J7" s="1" t="s">
        <v>131</v>
      </c>
    </row>
    <row r="8" spans="2:10">
      <c r="B8" s="2" t="s">
        <v>13</v>
      </c>
      <c r="C8" s="8"/>
      <c r="D8" s="8">
        <f>SUMIFS('日々 (1月)'!$C$5:$C$122,'日々 (1月)'!$E$5:$E$122,"家賃（ローン返済）")</f>
        <v>0</v>
      </c>
      <c r="E8" s="8">
        <f>IF(D8="","",C8-D8)</f>
        <v>0</v>
      </c>
      <c r="G8" s="2" t="s">
        <v>17</v>
      </c>
      <c r="H8" s="8"/>
      <c r="I8" s="8">
        <f>SUMIFS('日々 (1月)'!$C$5:$C$122,'日々 (1月)'!$E$5:$E$122,"日用品")</f>
        <v>0</v>
      </c>
      <c r="J8" s="8">
        <f t="shared" ref="J8:J15" si="0">IF(I8="","",H8-I8)</f>
        <v>0</v>
      </c>
    </row>
    <row r="9" spans="2:10">
      <c r="B9" s="2" t="s">
        <v>27</v>
      </c>
      <c r="C9" s="8"/>
      <c r="D9" s="8">
        <f>SUMIFS('日々 (1月)'!$C$5:$C$122,'日々 (1月)'!$E$5:$E$122,"管理費")</f>
        <v>0</v>
      </c>
      <c r="E9" s="8">
        <f t="shared" ref="E9:E15" si="1">IF(D9="","",C9-D9)</f>
        <v>0</v>
      </c>
      <c r="G9" s="2" t="s">
        <v>31</v>
      </c>
      <c r="H9" s="8"/>
      <c r="I9" s="8">
        <f>SUMIFS('日々 (1月)'!$C$5:$C$122,'日々 (1月)'!$E$5:$E$122,"電化製品")</f>
        <v>0</v>
      </c>
      <c r="J9" s="8">
        <f t="shared" si="0"/>
        <v>0</v>
      </c>
    </row>
    <row r="10" spans="2:10">
      <c r="B10" s="2" t="s">
        <v>139</v>
      </c>
      <c r="C10" s="8"/>
      <c r="D10" s="8">
        <f>SUMIFS('日々 (1月)'!$C$5:$C$122,'日々 (1月)'!$E$5:$E$122,"固定資産税")</f>
        <v>0</v>
      </c>
      <c r="E10" s="8">
        <f t="shared" si="1"/>
        <v>0</v>
      </c>
      <c r="G10" s="2" t="s">
        <v>44</v>
      </c>
      <c r="H10" s="8"/>
      <c r="I10" s="8">
        <f>SUMIFS('日々 (1月)'!$C$5:$C$122,'日々 (1月)'!$E$5:$E$122,"雑貨")</f>
        <v>0</v>
      </c>
      <c r="J10" s="8">
        <f t="shared" si="0"/>
        <v>0</v>
      </c>
    </row>
    <row r="11" spans="2:10">
      <c r="B11" s="2" t="s">
        <v>53</v>
      </c>
      <c r="C11" s="8"/>
      <c r="D11" s="8">
        <f>SUMIFS('日々 (1月)'!$C$5:$C$122,'日々 (1月)'!$E$5:$E$122,"住居関連保険")</f>
        <v>0</v>
      </c>
      <c r="E11" s="8">
        <f t="shared" si="1"/>
        <v>0</v>
      </c>
      <c r="G11" s="2" t="s">
        <v>57</v>
      </c>
      <c r="H11" s="8"/>
      <c r="I11" s="8">
        <f>SUMIFS('日々 (1月)'!$C$5:$C$122,'日々 (1月)'!$E$5:$E$122,"化粧品")</f>
        <v>0</v>
      </c>
      <c r="J11" s="8">
        <f t="shared" si="0"/>
        <v>0</v>
      </c>
    </row>
    <row r="12" spans="2:10">
      <c r="B12" s="2" t="s">
        <v>66</v>
      </c>
      <c r="C12" s="8"/>
      <c r="D12" s="8">
        <f>SUMIFS('日々 (1月)'!$C$5:$C$122,'日々 (1月)'!$E$5:$E$122,"修理・修繕費用")</f>
        <v>0</v>
      </c>
      <c r="E12" s="8">
        <f t="shared" si="1"/>
        <v>0</v>
      </c>
      <c r="G12" s="2" t="s">
        <v>69</v>
      </c>
      <c r="H12" s="8"/>
      <c r="I12" s="8">
        <f>SUMIFS('日々 (1月)'!$C$5:$C$122,'日々 (1月)'!$E$5:$E$122,"本・雑誌")</f>
        <v>0</v>
      </c>
      <c r="J12" s="8">
        <f t="shared" si="0"/>
        <v>0</v>
      </c>
    </row>
    <row r="13" spans="2:10">
      <c r="B13" s="2" t="s">
        <v>78</v>
      </c>
      <c r="C13" s="8"/>
      <c r="D13" s="8">
        <f>SUMIFS('日々 (1月)'!$C$5:$C$122,'日々 (1月)'!$E$5:$E$122,"その他住居費")</f>
        <v>0</v>
      </c>
      <c r="E13" s="8">
        <f t="shared" si="1"/>
        <v>0</v>
      </c>
      <c r="G13" s="2" t="s">
        <v>80</v>
      </c>
      <c r="H13" s="8"/>
      <c r="I13" s="8">
        <f>SUMIFS('日々 (1月)'!$C$5:$C$122,'日々 (1月)'!$E$5:$E$122,"備品")</f>
        <v>0</v>
      </c>
      <c r="J13" s="8">
        <f t="shared" si="0"/>
        <v>0</v>
      </c>
    </row>
    <row r="14" spans="2:10">
      <c r="B14" s="29"/>
      <c r="C14" s="8"/>
      <c r="D14" s="8"/>
      <c r="E14" s="8" t="str">
        <f t="shared" si="1"/>
        <v/>
      </c>
      <c r="G14" s="2" t="s">
        <v>88</v>
      </c>
      <c r="H14" s="8"/>
      <c r="I14" s="8">
        <f>SUMIFS('日々 (1月)'!$C$5:$C$122,'日々 (1月)'!$E$5:$E$122,"その他日用")</f>
        <v>0</v>
      </c>
      <c r="J14" s="8">
        <f t="shared" si="0"/>
        <v>0</v>
      </c>
    </row>
    <row r="15" spans="2:10">
      <c r="B15" s="18" t="s">
        <v>112</v>
      </c>
      <c r="C15" s="19">
        <f>SUM(C8:C14)</f>
        <v>0</v>
      </c>
      <c r="D15" s="19">
        <f>SUM(D8:D14)</f>
        <v>0</v>
      </c>
      <c r="E15" s="19">
        <f t="shared" si="1"/>
        <v>0</v>
      </c>
      <c r="G15" s="18" t="s">
        <v>112</v>
      </c>
      <c r="H15" s="19">
        <f>SUM(H8:H14)</f>
        <v>0</v>
      </c>
      <c r="I15" s="19">
        <f>SUM(I8:I14)</f>
        <v>0</v>
      </c>
      <c r="J15" s="19">
        <f t="shared" si="0"/>
        <v>0</v>
      </c>
    </row>
    <row r="17" spans="2:10">
      <c r="B17" s="1" t="s">
        <v>1</v>
      </c>
      <c r="C17" s="1" t="s">
        <v>147</v>
      </c>
      <c r="D17" s="1" t="s">
        <v>148</v>
      </c>
      <c r="E17" s="1" t="s">
        <v>131</v>
      </c>
      <c r="G17" s="1" t="s">
        <v>2</v>
      </c>
      <c r="H17" s="1" t="s">
        <v>147</v>
      </c>
      <c r="I17" s="1" t="s">
        <v>148</v>
      </c>
      <c r="J17" s="1" t="s">
        <v>131</v>
      </c>
    </row>
    <row r="18" spans="2:10">
      <c r="B18" s="2" t="s">
        <v>14</v>
      </c>
      <c r="C18" s="8"/>
      <c r="D18" s="8">
        <f>SUMIFS('日々 (1月)'!$C$5:$C$122,'日々 (1月)'!$E$5:$E$122,"電気")</f>
        <v>0</v>
      </c>
      <c r="E18" s="8">
        <f>IF(D18="","",C18-D18)</f>
        <v>0</v>
      </c>
      <c r="G18" s="2" t="s">
        <v>15</v>
      </c>
      <c r="H18" s="8"/>
      <c r="I18" s="8">
        <f>SUMIFS('日々 (1月)'!$C$5:$C$122,'日々 (1月)'!$E$5:$E$122,"食料品")</f>
        <v>0</v>
      </c>
      <c r="J18" s="8">
        <f>IF(I18="","",H18-I18)</f>
        <v>0</v>
      </c>
    </row>
    <row r="19" spans="2:10">
      <c r="B19" s="2" t="s">
        <v>141</v>
      </c>
      <c r="C19" s="8"/>
      <c r="D19" s="8">
        <f>SUMIFS('日々 (1月)'!$C$5:$C$122,'日々 (1月)'!$E$5:$E$122,"ガス")</f>
        <v>0</v>
      </c>
      <c r="E19" s="8">
        <f>IF(D19="","",C19-D19)</f>
        <v>0</v>
      </c>
      <c r="G19" s="2" t="s">
        <v>29</v>
      </c>
      <c r="H19" s="8"/>
      <c r="I19" s="8">
        <f>SUMIFS('日々 (1月)'!$C$5:$C$122,'日々 (1月)'!$E$5:$E$122,"嗜好品")</f>
        <v>0</v>
      </c>
      <c r="J19" s="8">
        <f>IF(I19="","",H19-I19)</f>
        <v>0</v>
      </c>
    </row>
    <row r="20" spans="2:10">
      <c r="B20" s="2" t="s">
        <v>41</v>
      </c>
      <c r="C20" s="8"/>
      <c r="D20" s="8">
        <f>SUMIFS('日々 (1月)'!$C$5:$C$122,'日々 (1月)'!$E$5:$E$122,"水道")</f>
        <v>0</v>
      </c>
      <c r="E20" s="8">
        <f t="shared" ref="E20:E21" si="2">IF(D20="","",C20-D20)</f>
        <v>0</v>
      </c>
      <c r="G20" s="2" t="s">
        <v>42</v>
      </c>
      <c r="H20" s="8"/>
      <c r="I20" s="8">
        <f>SUMIFS('日々 (1月)'!$C$5:$C$122,'日々 (1月)'!$E$5:$E$122,"酒、飲料")</f>
        <v>0</v>
      </c>
      <c r="J20" s="8">
        <f t="shared" ref="J20:J21" si="3">IF(I20="","",H20-I20)</f>
        <v>0</v>
      </c>
    </row>
    <row r="21" spans="2:10">
      <c r="B21" s="2" t="s">
        <v>54</v>
      </c>
      <c r="C21" s="8"/>
      <c r="D21" s="8">
        <f>SUMIFS('日々 (1月)'!$C$5:$C$122,'日々 (1月)'!$E$5:$E$122,"その他光熱費")</f>
        <v>0</v>
      </c>
      <c r="E21" s="8">
        <f t="shared" si="2"/>
        <v>0</v>
      </c>
      <c r="G21" s="2" t="s">
        <v>55</v>
      </c>
      <c r="H21" s="8"/>
      <c r="I21" s="8">
        <f>SUMIFS('日々 (1月)'!$C$5:$C$122,'日々 (1月)'!$E$5:$E$122,"外食")</f>
        <v>0</v>
      </c>
      <c r="J21" s="8">
        <f t="shared" si="3"/>
        <v>0</v>
      </c>
    </row>
    <row r="22" spans="2:10">
      <c r="B22" s="29"/>
      <c r="C22" s="8"/>
      <c r="D22" s="8"/>
      <c r="E22" s="8" t="str">
        <f>IF(D22="","",C22-D22)</f>
        <v/>
      </c>
      <c r="G22" s="2" t="s">
        <v>67</v>
      </c>
      <c r="H22" s="8"/>
      <c r="I22" s="8">
        <f>SUMIFS('日々 (1月)'!$C$5:$C$122,'日々 (1月)'!$E$5:$E$122,"その他食費")</f>
        <v>0</v>
      </c>
      <c r="J22" s="8">
        <f>IF(I22="","",H22-I22)</f>
        <v>0</v>
      </c>
    </row>
    <row r="23" spans="2:10">
      <c r="B23" s="18" t="s">
        <v>112</v>
      </c>
      <c r="C23" s="19">
        <f>SUM(C18:C22)</f>
        <v>0</v>
      </c>
      <c r="D23" s="19">
        <f>SUM(D18:D22)</f>
        <v>0</v>
      </c>
      <c r="E23" s="19">
        <f>IF(D23="","",C23-D23)</f>
        <v>0</v>
      </c>
      <c r="G23" s="18" t="s">
        <v>112</v>
      </c>
      <c r="H23" s="19">
        <f>SUM(H18:H22)</f>
        <v>0</v>
      </c>
      <c r="I23" s="19">
        <f>SUM(I18:I22)</f>
        <v>0</v>
      </c>
      <c r="J23" s="19">
        <f>IF(I23="","",H23-I23)</f>
        <v>0</v>
      </c>
    </row>
    <row r="25" spans="2:10">
      <c r="B25" s="1" t="s">
        <v>3</v>
      </c>
      <c r="C25" s="1" t="s">
        <v>147</v>
      </c>
      <c r="D25" s="1" t="s">
        <v>148</v>
      </c>
      <c r="E25" s="1" t="s">
        <v>131</v>
      </c>
      <c r="G25" s="1" t="s">
        <v>6</v>
      </c>
      <c r="H25" s="1" t="s">
        <v>147</v>
      </c>
      <c r="I25" s="1" t="s">
        <v>148</v>
      </c>
      <c r="J25" s="1" t="s">
        <v>131</v>
      </c>
    </row>
    <row r="26" spans="2:10">
      <c r="B26" s="2" t="s">
        <v>16</v>
      </c>
      <c r="C26" s="8"/>
      <c r="D26" s="8">
        <f>SUMIFS('日々 (1月)'!$C$5:$C$122,'日々 (1月)'!$E$5:$E$122,"テレビ関連")</f>
        <v>0</v>
      </c>
      <c r="E26" s="8">
        <f t="shared" ref="E26:E35" si="4">IF(D26="","",C26-D26)</f>
        <v>0</v>
      </c>
      <c r="G26" s="2" t="s">
        <v>19</v>
      </c>
      <c r="H26" s="8"/>
      <c r="I26" s="8">
        <f>SUMIFS('日々 (1月)'!$C$5:$C$122,'日々 (1月)'!$E$5:$E$122,"購入（ローン返済）")</f>
        <v>0</v>
      </c>
      <c r="J26" s="8">
        <f t="shared" ref="J26:J35" si="5">IF(I26="","",H26-I26)</f>
        <v>0</v>
      </c>
    </row>
    <row r="27" spans="2:10">
      <c r="B27" s="2" t="s">
        <v>30</v>
      </c>
      <c r="C27" s="8"/>
      <c r="D27" s="8">
        <f>SUMIFS('日々 (1月)'!$C$5:$C$122,'日々 (1月)'!$E$5:$E$122,"インターネット")</f>
        <v>0</v>
      </c>
      <c r="E27" s="8">
        <f t="shared" si="4"/>
        <v>0</v>
      </c>
      <c r="G27" s="2" t="s">
        <v>33</v>
      </c>
      <c r="H27" s="8"/>
      <c r="I27" s="8">
        <f>SUMIFS('日々 (1月)'!$C$5:$C$122,'日々 (1月)'!$E$5:$E$122,"固定駐車場")</f>
        <v>0</v>
      </c>
      <c r="J27" s="8">
        <f t="shared" si="5"/>
        <v>0</v>
      </c>
    </row>
    <row r="28" spans="2:10">
      <c r="B28" s="2" t="s">
        <v>43</v>
      </c>
      <c r="C28" s="8"/>
      <c r="D28" s="8">
        <f>SUMIFS('日々 (1月)'!$C$5:$C$122,'日々 (1月)'!$E$5:$E$122,"携帯（夫）")</f>
        <v>0</v>
      </c>
      <c r="E28" s="8">
        <f t="shared" si="4"/>
        <v>0</v>
      </c>
      <c r="G28" s="2" t="s">
        <v>46</v>
      </c>
      <c r="H28" s="8"/>
      <c r="I28" s="8">
        <f>SUMIFS('日々 (1月)'!$C$5:$C$122,'日々 (1月)'!$E$5:$E$122,"臨時駐車場")</f>
        <v>0</v>
      </c>
      <c r="J28" s="8">
        <f t="shared" si="5"/>
        <v>0</v>
      </c>
    </row>
    <row r="29" spans="2:10">
      <c r="B29" s="2" t="s">
        <v>56</v>
      </c>
      <c r="C29" s="8"/>
      <c r="D29" s="8">
        <f>SUMIFS('日々 (1月)'!$C$5:$C$122,'日々 (1月)'!$E$5:$E$122,"携帯（妻）")</f>
        <v>0</v>
      </c>
      <c r="E29" s="8">
        <f t="shared" si="4"/>
        <v>0</v>
      </c>
      <c r="G29" s="2" t="s">
        <v>59</v>
      </c>
      <c r="H29" s="8"/>
      <c r="I29" s="8">
        <f>SUMIFS('日々 (1月)'!$C$5:$C$122,'日々 (1月)'!$E$5:$E$122,"ガソリン・燃料費")</f>
        <v>0</v>
      </c>
      <c r="J29" s="8">
        <f t="shared" si="5"/>
        <v>0</v>
      </c>
    </row>
    <row r="30" spans="2:10">
      <c r="B30" s="2" t="s">
        <v>68</v>
      </c>
      <c r="C30" s="8"/>
      <c r="D30" s="8">
        <f>SUMIFS('日々 (1月)'!$C$5:$C$122,'日々 (1月)'!$E$5:$E$122,"携帯（子１）")</f>
        <v>0</v>
      </c>
      <c r="E30" s="8">
        <f t="shared" si="4"/>
        <v>0</v>
      </c>
      <c r="G30" s="2" t="s">
        <v>71</v>
      </c>
      <c r="H30" s="8"/>
      <c r="I30" s="8">
        <f>SUMIFS('日々 (1月)'!$C$5:$C$122,'日々 (1月)'!$E$5:$E$122,"高速代")</f>
        <v>0</v>
      </c>
      <c r="J30" s="8">
        <f t="shared" si="5"/>
        <v>0</v>
      </c>
    </row>
    <row r="31" spans="2:10">
      <c r="B31" s="2" t="s">
        <v>79</v>
      </c>
      <c r="C31" s="8"/>
      <c r="D31" s="8">
        <f>SUMIFS('日々 (1月)'!$C$5:$C$122,'日々 (1月)'!$E$5:$E$122,"日用品")</f>
        <v>0</v>
      </c>
      <c r="E31" s="8">
        <f>IF(D31="","",C31-D31)</f>
        <v>0</v>
      </c>
      <c r="G31" s="2" t="s">
        <v>82</v>
      </c>
      <c r="H31" s="8"/>
      <c r="I31" s="8">
        <f>SUMIFS('日々 (1月)'!$C$5:$C$122,'日々 (1月)'!$E$5:$E$122,"電車・バス")</f>
        <v>0</v>
      </c>
      <c r="J31" s="8">
        <f t="shared" si="5"/>
        <v>0</v>
      </c>
    </row>
    <row r="32" spans="2:10">
      <c r="B32" s="2" t="s">
        <v>87</v>
      </c>
      <c r="C32" s="8"/>
      <c r="D32" s="8">
        <f>SUMIFS('日々 (1月)'!$C$5:$C$122,'日々 (1月)'!$E$5:$E$122,"携帯（その他）")</f>
        <v>0</v>
      </c>
      <c r="E32" s="8">
        <f t="shared" si="4"/>
        <v>0</v>
      </c>
      <c r="G32" s="2" t="s">
        <v>89</v>
      </c>
      <c r="H32" s="8"/>
      <c r="I32" s="8">
        <f>SUMIFS('日々 (1月)'!$C$5:$C$122,'日々 (1月)'!$E$5:$E$122,"自動車整備費")</f>
        <v>0</v>
      </c>
      <c r="J32" s="8">
        <f t="shared" si="5"/>
        <v>0</v>
      </c>
    </row>
    <row r="33" spans="2:10">
      <c r="B33" s="2" t="s">
        <v>95</v>
      </c>
      <c r="C33" s="8"/>
      <c r="D33" s="8">
        <f>SUMIFS('日々 (1月)'!$C$5:$C$122,'日々 (1月)'!$E$5:$E$122,"新聞他サブスク")</f>
        <v>0</v>
      </c>
      <c r="E33" s="8">
        <f t="shared" si="4"/>
        <v>0</v>
      </c>
      <c r="G33" s="2" t="s">
        <v>96</v>
      </c>
      <c r="H33" s="8"/>
      <c r="I33" s="8">
        <f>SUMIFS('日々 (1月)'!$C$5:$C$122,'日々 (1月)'!$E$5:$E$122,"自動車税・保険")</f>
        <v>0</v>
      </c>
      <c r="J33" s="8">
        <f t="shared" si="5"/>
        <v>0</v>
      </c>
    </row>
    <row r="34" spans="2:10">
      <c r="B34" s="2" t="s">
        <v>99</v>
      </c>
      <c r="C34" s="8"/>
      <c r="D34" s="8">
        <f>SUMIFS('日々 (1月)'!$C$5:$C$122,'日々 (1月)'!$E$5:$E$122,"その他通信")</f>
        <v>0</v>
      </c>
      <c r="E34" s="8">
        <f t="shared" si="4"/>
        <v>0</v>
      </c>
      <c r="G34" s="2" t="s">
        <v>100</v>
      </c>
      <c r="H34" s="8"/>
      <c r="I34" s="8">
        <f>SUMIFS('日々 (1月)'!$C$5:$C$122,'日々 (1月)'!$E$5:$E$122,"その他交通")</f>
        <v>0</v>
      </c>
      <c r="J34" s="8">
        <f t="shared" si="5"/>
        <v>0</v>
      </c>
    </row>
    <row r="35" spans="2:10">
      <c r="B35" s="18" t="s">
        <v>112</v>
      </c>
      <c r="C35" s="19">
        <f>SUM(C26:C34)</f>
        <v>0</v>
      </c>
      <c r="D35" s="19">
        <f>SUM(D26:D34)</f>
        <v>0</v>
      </c>
      <c r="E35" s="19">
        <f t="shared" si="4"/>
        <v>0</v>
      </c>
      <c r="G35" s="18" t="s">
        <v>112</v>
      </c>
      <c r="H35" s="19">
        <f>SUM(H26:H34)</f>
        <v>0</v>
      </c>
      <c r="I35" s="19">
        <f>SUM(I26:I34)</f>
        <v>0</v>
      </c>
      <c r="J35" s="19">
        <f t="shared" si="5"/>
        <v>0</v>
      </c>
    </row>
    <row r="37" spans="2:10">
      <c r="B37" s="1" t="s">
        <v>7</v>
      </c>
      <c r="C37" s="1" t="s">
        <v>147</v>
      </c>
      <c r="D37" s="1" t="s">
        <v>148</v>
      </c>
      <c r="E37" s="1" t="s">
        <v>131</v>
      </c>
      <c r="G37" s="1" t="s">
        <v>5</v>
      </c>
      <c r="H37" s="1" t="s">
        <v>147</v>
      </c>
      <c r="I37" s="1" t="s">
        <v>148</v>
      </c>
      <c r="J37" s="1" t="s">
        <v>131</v>
      </c>
    </row>
    <row r="38" spans="2:10">
      <c r="B38" s="2" t="s">
        <v>20</v>
      </c>
      <c r="C38" s="8"/>
      <c r="D38" s="8">
        <f>SUMIFS('日々 (1月)'!$C$5:$C$122,'日々 (1月)'!$E$5:$E$122,"医療費")</f>
        <v>0</v>
      </c>
      <c r="E38" s="8">
        <f t="shared" ref="E38:E45" si="6">IF(D38="","",C38-D38)</f>
        <v>0</v>
      </c>
      <c r="G38" s="2" t="s">
        <v>18</v>
      </c>
      <c r="H38" s="8"/>
      <c r="I38" s="8">
        <f>SUMIFS('日々 (1月)'!$C$5:$C$122,'日々 (1月)'!$E$5:$E$122,"衣類（夫）")</f>
        <v>0</v>
      </c>
      <c r="J38" s="8">
        <f t="shared" ref="J38:J45" si="7">IF(I38="","",H38-I38)</f>
        <v>0</v>
      </c>
    </row>
    <row r="39" spans="2:10">
      <c r="B39" s="2" t="s">
        <v>34</v>
      </c>
      <c r="C39" s="8"/>
      <c r="D39" s="8">
        <f>SUMIFS('日々 (1月)'!$C$5:$C$122,'日々 (1月)'!$E$5:$E$122,"市販薬")</f>
        <v>0</v>
      </c>
      <c r="E39" s="8">
        <f t="shared" si="6"/>
        <v>0</v>
      </c>
      <c r="G39" s="2" t="s">
        <v>32</v>
      </c>
      <c r="H39" s="8"/>
      <c r="I39" s="8">
        <f>SUMIFS('日々 (1月)'!$C$5:$C$122,'日々 (1月)'!$E$5:$E$122,"衣類（妻）")</f>
        <v>0</v>
      </c>
      <c r="J39" s="8">
        <f t="shared" si="7"/>
        <v>0</v>
      </c>
    </row>
    <row r="40" spans="2:10">
      <c r="B40" s="2" t="s">
        <v>47</v>
      </c>
      <c r="C40" s="8"/>
      <c r="D40" s="8">
        <f>SUMIFS('日々 (1月)'!$C$5:$C$122,'日々 (1月)'!$E$5:$E$122,"医療関連費用")</f>
        <v>0</v>
      </c>
      <c r="E40" s="8">
        <f t="shared" si="6"/>
        <v>0</v>
      </c>
      <c r="G40" s="2" t="s">
        <v>45</v>
      </c>
      <c r="H40" s="8"/>
      <c r="I40" s="8">
        <f>SUMIFS('日々 (1月)'!$C$5:$C$122,'日々 (1月)'!$E$5:$E$122,"衣類（子１）")</f>
        <v>0</v>
      </c>
      <c r="J40" s="8">
        <f t="shared" si="7"/>
        <v>0</v>
      </c>
    </row>
    <row r="41" spans="2:10">
      <c r="B41" s="2" t="s">
        <v>60</v>
      </c>
      <c r="C41" s="8"/>
      <c r="D41" s="8">
        <f>SUMIFS('日々 (1月)'!$C$5:$C$122,'日々 (1月)'!$E$5:$E$122,"整髪・エステ")</f>
        <v>0</v>
      </c>
      <c r="E41" s="8">
        <f t="shared" si="6"/>
        <v>0</v>
      </c>
      <c r="G41" s="2" t="s">
        <v>58</v>
      </c>
      <c r="H41" s="8"/>
      <c r="I41" s="8">
        <f>SUMIFS('日々 (1月)'!$C$5:$C$122,'日々 (1月)'!$E$5:$E$122,"衣類（子２）")</f>
        <v>0</v>
      </c>
      <c r="J41" s="8">
        <f t="shared" si="7"/>
        <v>0</v>
      </c>
    </row>
    <row r="42" spans="2:10">
      <c r="B42" s="2" t="s">
        <v>72</v>
      </c>
      <c r="C42" s="8"/>
      <c r="D42" s="8">
        <f>SUMIFS('日々 (1月)'!$C$5:$C$122,'日々 (1月)'!$E$5:$E$122,"学習用品")</f>
        <v>0</v>
      </c>
      <c r="E42" s="8">
        <f t="shared" si="6"/>
        <v>0</v>
      </c>
      <c r="G42" s="2" t="s">
        <v>70</v>
      </c>
      <c r="H42" s="8"/>
      <c r="I42" s="8">
        <f>SUMIFS('日々 (1月)'!$C$5:$C$122,'日々 (1月)'!$E$5:$E$122,"衣類（その他）")</f>
        <v>0</v>
      </c>
      <c r="J42" s="8">
        <f t="shared" si="7"/>
        <v>0</v>
      </c>
    </row>
    <row r="43" spans="2:10">
      <c r="B43" s="2" t="s">
        <v>83</v>
      </c>
      <c r="C43" s="8"/>
      <c r="D43" s="8">
        <f>SUMIFS('日々 (1月)'!$C$5:$C$122,'日々 (1月)'!$E$5:$E$122,"習い事等会費")</f>
        <v>0</v>
      </c>
      <c r="E43" s="8">
        <f t="shared" si="6"/>
        <v>0</v>
      </c>
      <c r="G43" s="2" t="s">
        <v>81</v>
      </c>
      <c r="H43" s="8"/>
      <c r="I43" s="8">
        <f>SUMIFS('日々 (1月)'!$C$5:$C$122,'日々 (1月)'!$E$5:$E$122,"その他衣服")</f>
        <v>0</v>
      </c>
      <c r="J43" s="8">
        <f t="shared" si="7"/>
        <v>0</v>
      </c>
    </row>
    <row r="44" spans="2:10">
      <c r="B44" s="2" t="s">
        <v>90</v>
      </c>
      <c r="C44" s="8"/>
      <c r="D44" s="8">
        <f>SUMIFS('日々 (1月)'!$C$5:$C$122,'日々 (1月)'!$E$5:$E$122,"その他医療")</f>
        <v>0</v>
      </c>
      <c r="E44" s="8">
        <f t="shared" si="6"/>
        <v>0</v>
      </c>
      <c r="G44" s="29"/>
      <c r="H44" s="8"/>
      <c r="I44" s="8"/>
      <c r="J44" s="8" t="str">
        <f t="shared" si="7"/>
        <v/>
      </c>
    </row>
    <row r="45" spans="2:10">
      <c r="B45" s="18" t="s">
        <v>112</v>
      </c>
      <c r="C45" s="19">
        <f>SUM(C38:C44)</f>
        <v>0</v>
      </c>
      <c r="D45" s="19">
        <f>SUM(D38:D44)</f>
        <v>0</v>
      </c>
      <c r="E45" s="19">
        <f t="shared" si="6"/>
        <v>0</v>
      </c>
      <c r="G45" s="18" t="s">
        <v>112</v>
      </c>
      <c r="H45" s="19">
        <f>SUM(H38:H44)</f>
        <v>0</v>
      </c>
      <c r="I45" s="19">
        <f>SUM(I38:I44)</f>
        <v>0</v>
      </c>
      <c r="J45" s="19">
        <f t="shared" si="7"/>
        <v>0</v>
      </c>
    </row>
    <row r="47" spans="2:10">
      <c r="B47" s="1" t="s">
        <v>9</v>
      </c>
      <c r="C47" s="1" t="s">
        <v>147</v>
      </c>
      <c r="D47" s="1" t="s">
        <v>148</v>
      </c>
      <c r="E47" s="1" t="s">
        <v>131</v>
      </c>
      <c r="G47" s="1" t="s">
        <v>10</v>
      </c>
      <c r="H47" s="1" t="s">
        <v>147</v>
      </c>
      <c r="I47" s="1" t="s">
        <v>148</v>
      </c>
      <c r="J47" s="1" t="s">
        <v>131</v>
      </c>
    </row>
    <row r="48" spans="2:10">
      <c r="B48" s="2" t="s">
        <v>142</v>
      </c>
      <c r="C48" s="8"/>
      <c r="D48" s="8">
        <f>SUMIFS('日々 (1月)'!$C$5:$C$122,'日々 (1月)'!$E$5:$E$122,"レジャー")</f>
        <v>0</v>
      </c>
      <c r="E48" s="8">
        <f t="shared" ref="E48:E55" si="8">IF(D48="","",C48-D48)</f>
        <v>0</v>
      </c>
      <c r="G48" s="2" t="s">
        <v>23</v>
      </c>
      <c r="H48" s="8"/>
      <c r="I48" s="8">
        <f>SUMIFS('日々 (1月)'!$C$5:$C$122,'日々 (1月)'!$E$5:$E$122,"夫（小遣い含）")</f>
        <v>0</v>
      </c>
      <c r="J48" s="8">
        <f t="shared" ref="J48:J55" si="9">IF(I48="","",H48-I48)</f>
        <v>0</v>
      </c>
    </row>
    <row r="49" spans="2:10">
      <c r="B49" s="2" t="s">
        <v>36</v>
      </c>
      <c r="C49" s="8"/>
      <c r="D49" s="8">
        <f>SUMIFS('日々 (1月)'!$C$5:$C$122,'日々 (1月)'!$E$5:$E$122,"旅行")</f>
        <v>0</v>
      </c>
      <c r="E49" s="8">
        <f t="shared" si="8"/>
        <v>0</v>
      </c>
      <c r="G49" s="2" t="s">
        <v>37</v>
      </c>
      <c r="H49" s="8"/>
      <c r="I49" s="8">
        <f>SUMIFS('日々 (1月)'!$C$5:$C$122,'日々 (1月)'!$E$5:$E$122,"妻（小遣い含）")</f>
        <v>0</v>
      </c>
      <c r="J49" s="8">
        <f t="shared" si="9"/>
        <v>0</v>
      </c>
    </row>
    <row r="50" spans="2:10">
      <c r="B50" s="2" t="s">
        <v>49</v>
      </c>
      <c r="C50" s="8"/>
      <c r="D50" s="8">
        <f>SUMIFS('日々 (1月)'!$C$5:$C$122,'日々 (1月)'!$E$5:$E$122,"ゴルフ等スポーツ")</f>
        <v>0</v>
      </c>
      <c r="E50" s="8">
        <f t="shared" si="8"/>
        <v>0</v>
      </c>
      <c r="G50" s="2" t="s">
        <v>50</v>
      </c>
      <c r="H50" s="8"/>
      <c r="I50" s="8">
        <f>SUMIFS('日々 (1月)'!$C$5:$C$122,'日々 (1月)'!$E$5:$E$122,"子供関連")</f>
        <v>0</v>
      </c>
      <c r="J50" s="8">
        <f t="shared" si="9"/>
        <v>0</v>
      </c>
    </row>
    <row r="51" spans="2:10">
      <c r="B51" s="2" t="s">
        <v>62</v>
      </c>
      <c r="C51" s="8"/>
      <c r="D51" s="8">
        <f>SUMIFS('日々 (1月)'!$C$5:$C$122,'日々 (1月)'!$E$5:$E$122,"備品購入")</f>
        <v>0</v>
      </c>
      <c r="E51" s="8">
        <f t="shared" si="8"/>
        <v>0</v>
      </c>
      <c r="G51" s="2" t="s">
        <v>63</v>
      </c>
      <c r="H51" s="8"/>
      <c r="I51" s="8">
        <f>SUMIFS('日々 (1月)'!$C$5:$C$122,'日々 (1月)'!$E$5:$E$122,"親関連")</f>
        <v>0</v>
      </c>
      <c r="J51" s="8">
        <f t="shared" si="9"/>
        <v>0</v>
      </c>
    </row>
    <row r="52" spans="2:10">
      <c r="B52" s="2" t="s">
        <v>74</v>
      </c>
      <c r="C52" s="8"/>
      <c r="D52" s="8">
        <f>SUMIFS('日々 (1月)'!$C$5:$C$122,'日々 (1月)'!$E$5:$E$122,"ギャンブル")</f>
        <v>0</v>
      </c>
      <c r="E52" s="8">
        <f t="shared" si="8"/>
        <v>0</v>
      </c>
      <c r="G52" s="2" t="s">
        <v>75</v>
      </c>
      <c r="H52" s="8"/>
      <c r="I52" s="8">
        <f>SUMIFS('日々 (1月)'!$C$5:$C$122,'日々 (1月)'!$E$5:$E$122,"地域関連")</f>
        <v>0</v>
      </c>
      <c r="J52" s="8">
        <f t="shared" si="9"/>
        <v>0</v>
      </c>
    </row>
    <row r="53" spans="2:10">
      <c r="B53" s="2" t="s">
        <v>84</v>
      </c>
      <c r="C53" s="8"/>
      <c r="D53" s="8">
        <f>SUMIFS('日々 (1月)'!$C$5:$C$122,'日々 (1月)'!$E$5:$E$122,"会費・保険")</f>
        <v>0</v>
      </c>
      <c r="E53" s="8">
        <f t="shared" si="8"/>
        <v>0</v>
      </c>
      <c r="G53" s="2" t="s">
        <v>85</v>
      </c>
      <c r="H53" s="8"/>
      <c r="I53" s="8">
        <f>SUMIFS('日々 (1月)'!$C$5:$C$122,'日々 (1月)'!$E$5:$E$122,"贈答")</f>
        <v>0</v>
      </c>
      <c r="J53" s="8">
        <f t="shared" si="9"/>
        <v>0</v>
      </c>
    </row>
    <row r="54" spans="2:10">
      <c r="B54" s="2" t="s">
        <v>92</v>
      </c>
      <c r="C54" s="8"/>
      <c r="D54" s="8">
        <f>SUMIFS('日々 (1月)'!$C$5:$C$122,'日々 (1月)'!$E$5:$E$122,"その他娯楽")</f>
        <v>0</v>
      </c>
      <c r="E54" s="8">
        <f t="shared" si="8"/>
        <v>0</v>
      </c>
      <c r="G54" s="2" t="s">
        <v>93</v>
      </c>
      <c r="H54" s="8"/>
      <c r="I54" s="8">
        <f>SUMIFS('日々 (1月)'!$C$5:$C$122,'日々 (1月)'!$E$5:$E$122,"その他交際費")</f>
        <v>0</v>
      </c>
      <c r="J54" s="8">
        <f t="shared" si="9"/>
        <v>0</v>
      </c>
    </row>
    <row r="55" spans="2:10">
      <c r="B55" s="18" t="s">
        <v>112</v>
      </c>
      <c r="C55" s="19">
        <f>SUM(C48:C54)</f>
        <v>0</v>
      </c>
      <c r="D55" s="19">
        <f>SUM(D48:D54)</f>
        <v>0</v>
      </c>
      <c r="E55" s="19">
        <f t="shared" si="8"/>
        <v>0</v>
      </c>
      <c r="G55" s="18" t="s">
        <v>112</v>
      </c>
      <c r="H55" s="19">
        <f>SUM(H48:H54)</f>
        <v>0</v>
      </c>
      <c r="I55" s="19">
        <f>SUM(I48:I54)</f>
        <v>0</v>
      </c>
      <c r="J55" s="19">
        <f t="shared" si="9"/>
        <v>0</v>
      </c>
    </row>
    <row r="56" spans="2:10">
      <c r="B56" s="21"/>
      <c r="C56" s="22"/>
      <c r="D56" s="22"/>
      <c r="E56" s="22"/>
      <c r="F56" s="21"/>
      <c r="G56" s="21"/>
      <c r="H56" s="22"/>
      <c r="I56" s="22"/>
      <c r="J56" s="22"/>
    </row>
    <row r="57" spans="2:10">
      <c r="B57" s="1" t="s">
        <v>8</v>
      </c>
      <c r="C57" s="1" t="s">
        <v>147</v>
      </c>
      <c r="D57" s="1" t="s">
        <v>148</v>
      </c>
      <c r="E57" s="1" t="s">
        <v>131</v>
      </c>
      <c r="G57" s="1" t="s">
        <v>11</v>
      </c>
      <c r="H57" s="1" t="s">
        <v>147</v>
      </c>
      <c r="I57" s="1" t="s">
        <v>148</v>
      </c>
      <c r="J57" s="1" t="s">
        <v>131</v>
      </c>
    </row>
    <row r="58" spans="2:10">
      <c r="B58" s="2" t="s">
        <v>21</v>
      </c>
      <c r="C58" s="8"/>
      <c r="D58" s="8">
        <f>SUMIFS('日々 (1月)'!$C$5:$C$122,'日々 (1月)'!$E$5:$E$122,"学費")</f>
        <v>0</v>
      </c>
      <c r="E58" s="8">
        <f t="shared" ref="E58:E62" si="10">IF(D58="","",C58-D58)</f>
        <v>0</v>
      </c>
      <c r="G58" s="2" t="s">
        <v>24</v>
      </c>
      <c r="H58" s="8"/>
      <c r="I58" s="8">
        <f>SUMIFS('日々 (1月)'!$C$5:$C$122,'日々 (1月)'!$E$5:$E$122,"健康保険")</f>
        <v>0</v>
      </c>
      <c r="J58" s="8">
        <f t="shared" ref="J58:J65" si="11">IF(I58="","",H58-I58)</f>
        <v>0</v>
      </c>
    </row>
    <row r="59" spans="2:10">
      <c r="B59" s="2" t="s">
        <v>35</v>
      </c>
      <c r="C59" s="8"/>
      <c r="D59" s="8">
        <f>SUMIFS('日々 (1月)'!$C$5:$C$122,'日々 (1月)'!$E$5:$E$122,"通学費")</f>
        <v>0</v>
      </c>
      <c r="E59" s="8">
        <f t="shared" si="10"/>
        <v>0</v>
      </c>
      <c r="G59" s="2" t="s">
        <v>38</v>
      </c>
      <c r="H59" s="8"/>
      <c r="I59" s="8">
        <f>SUMIFS('日々 (1月)'!$C$5:$C$122,'日々 (1月)'!$E$5:$E$122,"生命保険")</f>
        <v>0</v>
      </c>
      <c r="J59" s="8">
        <f t="shared" si="11"/>
        <v>0</v>
      </c>
    </row>
    <row r="60" spans="2:10">
      <c r="B60" s="2" t="s">
        <v>48</v>
      </c>
      <c r="C60" s="8"/>
      <c r="D60" s="8">
        <f>SUMIFS('日々 (1月)'!$C$5:$C$122,'日々 (1月)'!$E$5:$E$122,"給食他食費")</f>
        <v>0</v>
      </c>
      <c r="E60" s="8">
        <f t="shared" si="10"/>
        <v>0</v>
      </c>
      <c r="G60" s="2" t="s">
        <v>51</v>
      </c>
      <c r="H60" s="8"/>
      <c r="I60" s="8">
        <f>SUMIFS('日々 (1月)'!$C$5:$C$122,'日々 (1月)'!$E$5:$E$122,"医療保険")</f>
        <v>0</v>
      </c>
      <c r="J60" s="8">
        <f t="shared" si="11"/>
        <v>0</v>
      </c>
    </row>
    <row r="61" spans="2:10">
      <c r="B61" s="2" t="s">
        <v>61</v>
      </c>
      <c r="C61" s="8"/>
      <c r="D61" s="8">
        <f>SUMIFS('日々 (1月)'!$C$5:$C$122,'日々 (1月)'!$E$5:$E$122,"特別学費")</f>
        <v>0</v>
      </c>
      <c r="E61" s="8">
        <f t="shared" si="10"/>
        <v>0</v>
      </c>
      <c r="G61" s="2" t="s">
        <v>64</v>
      </c>
      <c r="H61" s="8"/>
      <c r="I61" s="8">
        <f>SUMIFS('日々 (1月)'!$C$5:$C$122,'日々 (1月)'!$E$5:$E$122,"損害保険")</f>
        <v>0</v>
      </c>
      <c r="J61" s="8">
        <f t="shared" si="11"/>
        <v>0</v>
      </c>
    </row>
    <row r="62" spans="2:10">
      <c r="B62" s="2" t="s">
        <v>73</v>
      </c>
      <c r="C62" s="8"/>
      <c r="D62" s="8">
        <f>SUMIFS('日々 (1月)'!$C$5:$C$122,'日々 (1月)'!$E$5:$E$122,"塾等学習費")</f>
        <v>0</v>
      </c>
      <c r="E62" s="8">
        <f t="shared" si="10"/>
        <v>0</v>
      </c>
      <c r="G62" s="2" t="s">
        <v>76</v>
      </c>
      <c r="H62" s="8"/>
      <c r="I62" s="8">
        <f>SUMIFS('日々 (1月)'!$C$5:$C$122,'日々 (1月)'!$E$5:$E$122,"その他保険")</f>
        <v>0</v>
      </c>
      <c r="J62" s="8">
        <f t="shared" si="11"/>
        <v>0</v>
      </c>
    </row>
    <row r="63" spans="2:10">
      <c r="B63" s="2" t="s">
        <v>140</v>
      </c>
      <c r="C63" s="8"/>
      <c r="D63" s="8">
        <f>SUMIFS('日々 (1月)'!$C$5:$C$122,'日々 (1月)'!$E$5:$E$122,"用品購入")</f>
        <v>0</v>
      </c>
      <c r="E63" s="8">
        <f>IF(D63="","",C63-D63)</f>
        <v>0</v>
      </c>
      <c r="G63" s="2" t="s">
        <v>86</v>
      </c>
      <c r="H63" s="8"/>
      <c r="I63" s="8">
        <f>SUMIFS('日々 (1月)'!$C$5:$C$122,'日々 (1月)'!$E$5:$E$122,"所得税")</f>
        <v>0</v>
      </c>
      <c r="J63" s="8">
        <f t="shared" si="11"/>
        <v>0</v>
      </c>
    </row>
    <row r="64" spans="2:10">
      <c r="B64" s="2" t="s">
        <v>91</v>
      </c>
      <c r="C64" s="8"/>
      <c r="D64" s="8">
        <f>SUMIFS('日々 (1月)'!$C$5:$C$122,'日々 (1月)'!$E$5:$E$122,"小遣い他")</f>
        <v>0</v>
      </c>
      <c r="E64" s="8">
        <f t="shared" ref="E64:E65" si="12">IF(D64="","",C64-D64)</f>
        <v>0</v>
      </c>
      <c r="G64" s="2" t="s">
        <v>94</v>
      </c>
      <c r="H64" s="8"/>
      <c r="I64" s="8">
        <f>SUMIFS('日々 (1月)'!$C$5:$C$122,'日々 (1月)'!$E$5:$E$122,"地方税")</f>
        <v>0</v>
      </c>
      <c r="J64" s="8">
        <f t="shared" si="11"/>
        <v>0</v>
      </c>
    </row>
    <row r="65" spans="2:10">
      <c r="B65" s="2" t="s">
        <v>97</v>
      </c>
      <c r="C65" s="8"/>
      <c r="D65" s="8">
        <f>SUMIFS('日々 (1月)'!$C$5:$C$122,'日々 (1月)'!$E$5:$E$122,"教育関連保険")</f>
        <v>0</v>
      </c>
      <c r="E65" s="8">
        <f t="shared" si="12"/>
        <v>0</v>
      </c>
      <c r="G65" s="2" t="s">
        <v>98</v>
      </c>
      <c r="H65" s="8"/>
      <c r="I65" s="8">
        <f>SUMIFS('日々 (1月)'!$C$5:$C$122,'日々 (1月)'!$E$5:$E$122,"年金（個人）")</f>
        <v>0</v>
      </c>
      <c r="J65" s="8">
        <f t="shared" si="11"/>
        <v>0</v>
      </c>
    </row>
    <row r="66" spans="2:10">
      <c r="B66" s="2" t="s">
        <v>101</v>
      </c>
      <c r="C66" s="8"/>
      <c r="D66" s="8">
        <f>SUMIFS('日々 (1月)'!$C$5:$C$122,'日々 (1月)'!$E$5:$E$122,"その他教育")</f>
        <v>0</v>
      </c>
      <c r="E66" s="8">
        <f t="shared" ref="E66:E67" si="13">IF(D66="","",C66-D66)</f>
        <v>0</v>
      </c>
      <c r="G66" s="2" t="s">
        <v>102</v>
      </c>
      <c r="H66" s="8"/>
      <c r="I66" s="8">
        <f>SUMIFS('日々 (1月)'!$C$5:$C$122,'日々 (1月)'!$E$5:$E$122,"その他税金")</f>
        <v>0</v>
      </c>
      <c r="J66" s="8">
        <f t="shared" ref="J66:J67" si="14">IF(I66="","",H66-I66)</f>
        <v>0</v>
      </c>
    </row>
    <row r="67" spans="2:10">
      <c r="B67" s="18" t="s">
        <v>112</v>
      </c>
      <c r="C67" s="19">
        <f>SUM(C58:C66)</f>
        <v>0</v>
      </c>
      <c r="D67" s="19">
        <f>SUM(D58:D66)</f>
        <v>0</v>
      </c>
      <c r="E67" s="19">
        <f t="shared" si="13"/>
        <v>0</v>
      </c>
      <c r="G67" s="18" t="s">
        <v>112</v>
      </c>
      <c r="H67" s="19">
        <f>SUM(H58:H66)</f>
        <v>0</v>
      </c>
      <c r="I67" s="19">
        <f>SUM(I58:I66)</f>
        <v>0</v>
      </c>
      <c r="J67" s="19">
        <f t="shared" si="14"/>
        <v>0</v>
      </c>
    </row>
    <row r="69" spans="2:10">
      <c r="B69" s="1" t="s">
        <v>133</v>
      </c>
      <c r="C69" s="1" t="s">
        <v>147</v>
      </c>
      <c r="D69" s="1" t="s">
        <v>148</v>
      </c>
      <c r="E69" s="1" t="s">
        <v>131</v>
      </c>
      <c r="G69" s="1" t="s">
        <v>113</v>
      </c>
      <c r="H69" s="1" t="s">
        <v>147</v>
      </c>
      <c r="I69" s="1" t="s">
        <v>148</v>
      </c>
      <c r="J69" s="1" t="s">
        <v>131</v>
      </c>
    </row>
    <row r="70" spans="2:10">
      <c r="B70" s="25" t="s">
        <v>25</v>
      </c>
      <c r="C70" s="26"/>
      <c r="D70" s="26">
        <f>SUMIFS('日々 (1月)'!$C$5:$C$122,'日々 (1月)'!$E$5:$E$122,"積立貯蓄（IDeCo等）")</f>
        <v>0</v>
      </c>
      <c r="E70" s="26">
        <f t="shared" ref="E70:E77" si="15">IF(D70="","",C70-D70)</f>
        <v>0</v>
      </c>
      <c r="G70" s="25" t="s">
        <v>26</v>
      </c>
      <c r="H70" s="26"/>
      <c r="I70" s="26">
        <f>SUMIFS('日々 (1月)'!$C$5:$C$122,'日々 (1月)'!$E$5:$E$122,"給与")</f>
        <v>0</v>
      </c>
      <c r="J70" s="26">
        <f t="shared" ref="J70:J77" si="16">IF(I70="","",H70-I70)</f>
        <v>0</v>
      </c>
    </row>
    <row r="71" spans="2:10">
      <c r="B71" s="25" t="s">
        <v>39</v>
      </c>
      <c r="C71" s="26"/>
      <c r="D71" s="26">
        <f>SUMIFS('日々 (1月)'!$C$5:$C$122,'日々 (1月)'!$E$5:$E$122,"投資")</f>
        <v>0</v>
      </c>
      <c r="E71" s="26">
        <f t="shared" si="15"/>
        <v>0</v>
      </c>
      <c r="G71" s="25" t="s">
        <v>114</v>
      </c>
      <c r="H71" s="26"/>
      <c r="I71" s="26">
        <f>SUMIFS('日々 (1月)'!$C$5:$C$122,'日々 (1月)'!$E$5:$E$122,"副収入")</f>
        <v>0</v>
      </c>
      <c r="J71" s="26">
        <f t="shared" si="16"/>
        <v>0</v>
      </c>
    </row>
    <row r="72" spans="2:10">
      <c r="B72" s="25" t="s">
        <v>52</v>
      </c>
      <c r="C72" s="26"/>
      <c r="D72" s="26">
        <f>SUMIFS('日々 (1月)'!$C$5:$C$122,'日々 (1月)'!$E$5:$E$122,"貯金")</f>
        <v>0</v>
      </c>
      <c r="E72" s="26">
        <f t="shared" si="15"/>
        <v>0</v>
      </c>
      <c r="G72" s="25" t="s">
        <v>115</v>
      </c>
      <c r="H72" s="26"/>
      <c r="I72" s="26">
        <f>SUMIFS('日々 (1月)'!$C$5:$C$122,'日々 (1月)'!$E$5:$E$122,"利子等")</f>
        <v>0</v>
      </c>
      <c r="J72" s="26">
        <f t="shared" si="16"/>
        <v>0</v>
      </c>
    </row>
    <row r="73" spans="2:10">
      <c r="B73" s="25" t="s">
        <v>65</v>
      </c>
      <c r="C73" s="26"/>
      <c r="D73" s="26">
        <f>SUMIFS('日々 (1月)'!$C$5:$C$122,'日々 (1月)'!$E$5:$E$122,"貸付")</f>
        <v>0</v>
      </c>
      <c r="E73" s="26">
        <f t="shared" si="15"/>
        <v>0</v>
      </c>
      <c r="G73" s="25" t="s">
        <v>116</v>
      </c>
      <c r="H73" s="26"/>
      <c r="I73" s="26">
        <f>SUMIFS('日々 (1月)'!$C$5:$C$122,'日々 (1月)'!$E$5:$E$122,"臨時収入")</f>
        <v>0</v>
      </c>
      <c r="J73" s="26">
        <f t="shared" si="16"/>
        <v>0</v>
      </c>
    </row>
    <row r="74" spans="2:10">
      <c r="B74" s="25" t="s">
        <v>77</v>
      </c>
      <c r="C74" s="26"/>
      <c r="D74" s="26">
        <f>SUMIFS('日々 (1月)'!$C$5:$C$122,'日々 (1月)'!$E$5:$E$122,"その他貯蓄")</f>
        <v>0</v>
      </c>
      <c r="E74" s="26">
        <f t="shared" si="15"/>
        <v>0</v>
      </c>
      <c r="G74" s="25" t="s">
        <v>117</v>
      </c>
      <c r="H74" s="26"/>
      <c r="I74" s="26">
        <f>SUMIFS('日々 (1月)'!$C$5:$C$122,'日々 (1月)'!$E$5:$E$122,"返済金")</f>
        <v>0</v>
      </c>
      <c r="J74" s="26">
        <f t="shared" si="16"/>
        <v>0</v>
      </c>
    </row>
    <row r="75" spans="2:10">
      <c r="B75" s="29"/>
      <c r="C75" s="26"/>
      <c r="D75" s="26"/>
      <c r="E75" s="26"/>
      <c r="G75" s="25" t="s">
        <v>118</v>
      </c>
      <c r="H75" s="26"/>
      <c r="I75" s="26">
        <f>SUMIFS('日々 (1月)'!$C$5:$C$122,'日々 (1月)'!$E$5:$E$122,"還元収入")</f>
        <v>0</v>
      </c>
      <c r="J75" s="26">
        <f t="shared" si="16"/>
        <v>0</v>
      </c>
    </row>
    <row r="76" spans="2:10">
      <c r="B76" s="29"/>
      <c r="C76" s="26"/>
      <c r="D76" s="26"/>
      <c r="E76" s="26" t="str">
        <f t="shared" si="15"/>
        <v/>
      </c>
      <c r="G76" s="25" t="s">
        <v>119</v>
      </c>
      <c r="H76" s="26"/>
      <c r="I76" s="26">
        <f>SUMIFS('日々 (1月)'!$C$5:$C$122,'日々 (1月)'!$E$5:$E$122,"その他収入")</f>
        <v>0</v>
      </c>
      <c r="J76" s="26">
        <f t="shared" si="16"/>
        <v>0</v>
      </c>
    </row>
    <row r="77" spans="2:10">
      <c r="B77" s="23" t="s">
        <v>112</v>
      </c>
      <c r="C77" s="24">
        <f>SUM(C70:C76)</f>
        <v>0</v>
      </c>
      <c r="D77" s="24">
        <f>SUM(D70:D76)</f>
        <v>0</v>
      </c>
      <c r="E77" s="24">
        <f t="shared" si="15"/>
        <v>0</v>
      </c>
      <c r="G77" s="23" t="s">
        <v>112</v>
      </c>
      <c r="H77" s="24">
        <f>SUM(H70:H76)</f>
        <v>0</v>
      </c>
      <c r="I77" s="24">
        <f>SUM(I70:I76)</f>
        <v>0</v>
      </c>
      <c r="J77" s="24">
        <f t="shared" si="16"/>
        <v>0</v>
      </c>
    </row>
    <row r="78" spans="2:10">
      <c r="C78" s="20"/>
      <c r="D78" s="20"/>
      <c r="E78" s="20"/>
      <c r="H78" s="20"/>
      <c r="I78" s="20"/>
      <c r="J78" s="20"/>
    </row>
  </sheetData>
  <phoneticPr fontId="2"/>
  <pageMargins left="0.7" right="0.7" top="0.75" bottom="0.75" header="0.3" footer="0.3"/>
  <pageSetup paperSize="9" scale="50" orientation="portrait" horizontalDpi="0" verticalDpi="0" r:id="rId1"/>
  <ignoredErrors>
    <ignoredError sqref="I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E67EF-63C2-43F5-80EB-6C03E632AD3D}">
  <sheetPr>
    <tabColor theme="5" tint="0.59999389629810485"/>
  </sheetPr>
  <dimension ref="A1:O24"/>
  <sheetViews>
    <sheetView workbookViewId="0">
      <selection activeCell="A5" sqref="A5"/>
    </sheetView>
  </sheetViews>
  <sheetFormatPr defaultRowHeight="18"/>
  <cols>
    <col min="2" max="2" width="18.296875" bestFit="1" customWidth="1"/>
    <col min="3" max="4" width="12.3984375" bestFit="1" customWidth="1"/>
    <col min="5" max="5" width="14.3984375" bestFit="1" customWidth="1"/>
    <col min="6" max="6" width="12.3984375" bestFit="1" customWidth="1"/>
    <col min="7" max="7" width="14.3984375" bestFit="1" customWidth="1"/>
    <col min="8" max="8" width="18.296875" bestFit="1" customWidth="1"/>
    <col min="9" max="9" width="14.3984375" bestFit="1" customWidth="1"/>
    <col min="10" max="10" width="12.3984375" bestFit="1" customWidth="1"/>
    <col min="11" max="11" width="10.3984375" bestFit="1" customWidth="1"/>
    <col min="12" max="12" width="14.3984375" bestFit="1" customWidth="1"/>
    <col min="13" max="13" width="12.3984375" bestFit="1" customWidth="1"/>
    <col min="14" max="15" width="19.796875" bestFit="1" customWidth="1"/>
  </cols>
  <sheetData>
    <row r="1" spans="1:15">
      <c r="A1" s="31" t="s">
        <v>149</v>
      </c>
    </row>
    <row r="2" spans="1: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113</v>
      </c>
    </row>
    <row r="3" spans="1:15"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</row>
    <row r="4" spans="1:15"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39</v>
      </c>
      <c r="O4" s="2" t="s">
        <v>114</v>
      </c>
    </row>
    <row r="5" spans="1:15">
      <c r="B5" s="2" t="s">
        <v>40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50</v>
      </c>
      <c r="M5" s="2" t="s">
        <v>51</v>
      </c>
      <c r="N5" s="2" t="s">
        <v>52</v>
      </c>
      <c r="O5" s="2" t="s">
        <v>115</v>
      </c>
    </row>
    <row r="6" spans="1:15">
      <c r="B6" s="2" t="s">
        <v>53</v>
      </c>
      <c r="C6" s="2" t="s">
        <v>54</v>
      </c>
      <c r="D6" s="2" t="s">
        <v>55</v>
      </c>
      <c r="E6" s="2" t="s">
        <v>56</v>
      </c>
      <c r="F6" s="2" t="s">
        <v>57</v>
      </c>
      <c r="G6" s="2" t="s">
        <v>58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63</v>
      </c>
      <c r="M6" s="2" t="s">
        <v>64</v>
      </c>
      <c r="N6" s="2" t="s">
        <v>65</v>
      </c>
      <c r="O6" s="2" t="s">
        <v>116</v>
      </c>
    </row>
    <row r="7" spans="1:15">
      <c r="B7" s="2" t="s">
        <v>66</v>
      </c>
      <c r="C7" s="2"/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117</v>
      </c>
    </row>
    <row r="8" spans="1:15">
      <c r="B8" s="2" t="s">
        <v>78</v>
      </c>
      <c r="C8" s="2"/>
      <c r="D8" s="2"/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140</v>
      </c>
      <c r="K8" s="2" t="s">
        <v>84</v>
      </c>
      <c r="L8" s="2" t="s">
        <v>85</v>
      </c>
      <c r="M8" s="2" t="s">
        <v>86</v>
      </c>
      <c r="N8" s="2"/>
      <c r="O8" s="2" t="s">
        <v>118</v>
      </c>
    </row>
    <row r="9" spans="1:15">
      <c r="B9" s="2"/>
      <c r="C9" s="2"/>
      <c r="D9" s="2"/>
      <c r="E9" s="2" t="s">
        <v>87</v>
      </c>
      <c r="F9" s="2" t="s">
        <v>88</v>
      </c>
      <c r="G9" s="2"/>
      <c r="H9" s="2" t="s">
        <v>89</v>
      </c>
      <c r="I9" s="2" t="s">
        <v>90</v>
      </c>
      <c r="J9" s="2" t="s">
        <v>91</v>
      </c>
      <c r="K9" s="2" t="s">
        <v>92</v>
      </c>
      <c r="L9" s="2" t="s">
        <v>93</v>
      </c>
      <c r="M9" s="2" t="s">
        <v>94</v>
      </c>
      <c r="N9" s="2"/>
      <c r="O9" s="2" t="s">
        <v>119</v>
      </c>
    </row>
    <row r="10" spans="1:15">
      <c r="B10" s="2"/>
      <c r="C10" s="2"/>
      <c r="D10" s="2"/>
      <c r="E10" s="2" t="s">
        <v>95</v>
      </c>
      <c r="F10" s="2"/>
      <c r="G10" s="2"/>
      <c r="H10" s="2" t="s">
        <v>96</v>
      </c>
      <c r="I10" s="2"/>
      <c r="J10" s="2" t="s">
        <v>97</v>
      </c>
      <c r="K10" s="2"/>
      <c r="L10" s="2"/>
      <c r="M10" s="2" t="s">
        <v>98</v>
      </c>
      <c r="N10" s="2"/>
      <c r="O10" s="2"/>
    </row>
    <row r="11" spans="1:15">
      <c r="B11" s="2"/>
      <c r="C11" s="2"/>
      <c r="D11" s="2"/>
      <c r="E11" s="2" t="s">
        <v>99</v>
      </c>
      <c r="F11" s="2"/>
      <c r="G11" s="2"/>
      <c r="H11" s="2" t="s">
        <v>100</v>
      </c>
      <c r="I11" s="2"/>
      <c r="J11" s="2" t="s">
        <v>101</v>
      </c>
      <c r="K11" s="2"/>
      <c r="L11" s="2"/>
      <c r="M11" s="2" t="s">
        <v>102</v>
      </c>
      <c r="N11" s="2"/>
      <c r="O11" s="2"/>
    </row>
    <row r="13" spans="1:15">
      <c r="B13" s="1" t="s">
        <v>122</v>
      </c>
    </row>
    <row r="14" spans="1:15">
      <c r="B14" s="2" t="s">
        <v>103</v>
      </c>
    </row>
    <row r="15" spans="1:15">
      <c r="B15" s="2" t="s">
        <v>123</v>
      </c>
    </row>
    <row r="16" spans="1:15">
      <c r="B16" s="2" t="s">
        <v>143</v>
      </c>
    </row>
    <row r="17" spans="2:2">
      <c r="B17" s="2" t="s">
        <v>144</v>
      </c>
    </row>
    <row r="18" spans="2:2">
      <c r="B18" s="2" t="s">
        <v>145</v>
      </c>
    </row>
    <row r="19" spans="2:2">
      <c r="B19" s="2" t="s">
        <v>146</v>
      </c>
    </row>
    <row r="20" spans="2:2">
      <c r="B20" s="2" t="s">
        <v>104</v>
      </c>
    </row>
    <row r="21" spans="2:2">
      <c r="B21" s="2" t="s">
        <v>124</v>
      </c>
    </row>
    <row r="22" spans="2:2">
      <c r="B22" s="2" t="s">
        <v>125</v>
      </c>
    </row>
    <row r="23" spans="2:2">
      <c r="B23" s="2" t="s">
        <v>126</v>
      </c>
    </row>
    <row r="24" spans="2:2">
      <c r="B24" s="2" t="s">
        <v>105</v>
      </c>
    </row>
  </sheetData>
  <sheetProtection algorithmName="SHA-512" hashValue="46bcTyOEwFVQSBwXuaCfYShLNR5Nu6920OdJpix4X5K0ryLERgj5kHWd3sWFZgmCUjBNn9Lt6msCorOoLo7xJg==" saltValue="u6HudCbsJvjZcfqcb4JlyQ==" spinCount="100000" sheet="1" objects="1" scenarios="1"/>
  <dataConsolidate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日々 (1月)</vt:lpstr>
      <vt:lpstr>月間 (1月)</vt:lpstr>
      <vt:lpstr>リスト</vt:lpstr>
      <vt:lpstr>'月間 (1月)'!Print_Area</vt:lpstr>
      <vt:lpstr>カテゴリー</vt:lpstr>
      <vt:lpstr>衣服</vt:lpstr>
      <vt:lpstr>医療・勉強</vt:lpstr>
      <vt:lpstr>起業準備</vt:lpstr>
      <vt:lpstr>教育費</vt:lpstr>
      <vt:lpstr>娯楽</vt:lpstr>
      <vt:lpstr>交際費</vt:lpstr>
      <vt:lpstr>光熱費</vt:lpstr>
      <vt:lpstr>自動車・交通</vt:lpstr>
      <vt:lpstr>収入</vt:lpstr>
      <vt:lpstr>住居費</vt:lpstr>
      <vt:lpstr>食費</vt:lpstr>
      <vt:lpstr>貯蓄・投資</vt:lpstr>
      <vt:lpstr>通信・環境</vt:lpstr>
      <vt:lpstr>日用雑貨</vt:lpstr>
      <vt:lpstr>保険・税金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</dc:creator>
  <cp:lastModifiedBy>totto</cp:lastModifiedBy>
  <dcterms:created xsi:type="dcterms:W3CDTF">2020-12-17T05:50:16Z</dcterms:created>
  <dcterms:modified xsi:type="dcterms:W3CDTF">2021-01-07T07:01:23Z</dcterms:modified>
</cp:coreProperties>
</file>